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F:\Employee Benefits\Data Analytics\1 Client Working Versions\Glen Ridge Public Schools\Chapter 78 Calculator\2025\"/>
    </mc:Choice>
  </mc:AlternateContent>
  <xr:revisionPtr revIDLastSave="0" documentId="13_ncr:1_{82919A3E-C0F9-4525-BA6C-B02A6E9270D8}" xr6:coauthVersionLast="47" xr6:coauthVersionMax="47" xr10:uidLastSave="{00000000-0000-0000-0000-000000000000}"/>
  <workbookProtection workbookAlgorithmName="SHA-512" workbookHashValue="YNwK3uqJLoG9eJZd17QX22nfSCqzoYu//Ks/d8BScnnYAnkhpwPphysVB2UUEjbMxaHSfACnuHCBnO4rn0PriA==" workbookSaltValue="cOHb1Gn0myuCUdfcLWBwEA==" workbookSpinCount="100000" lockStructure="1"/>
  <bookViews>
    <workbookView xWindow="6090" yWindow="705" windowWidth="19995" windowHeight="18195" xr2:uid="{55EB9A1C-1E66-48B7-B0FC-063A7AD9C032}"/>
  </bookViews>
  <sheets>
    <sheet name="Benefit Contribution Calculator" sheetId="1" r:id="rId1"/>
    <sheet name="Ch 78 Contribution %s" sheetId="4" state="hidden" r:id="rId2"/>
    <sheet name="Premiums" sheetId="5" state="hidden" r:id="rId3"/>
    <sheet name="Sheet1" sheetId="6" state="hidden" r:id="rId4"/>
  </sheets>
  <definedNames>
    <definedName name="_xlnm.Print_Area" localSheetId="0">'Benefit Contribution Calculator'!$A$1:$F$92</definedName>
    <definedName name="_xlnm.Print_Area" localSheetId="3">Sheet1!$A$1:$K$37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5" i="5" l="1"/>
  <c r="D14" i="5"/>
  <c r="D13" i="5"/>
  <c r="D12" i="5"/>
  <c r="H34" i="1"/>
  <c r="E68" i="1"/>
  <c r="E74" i="1"/>
  <c r="I34" i="1"/>
  <c r="M11" i="5" s="1"/>
  <c r="H30" i="1"/>
  <c r="J34" i="1"/>
  <c r="J38" i="1"/>
  <c r="I38" i="1"/>
  <c r="E56" i="1" l="1"/>
  <c r="L11" i="5"/>
  <c r="K11" i="5"/>
  <c r="E78" i="1" l="1"/>
  <c r="E62" i="1" l="1"/>
  <c r="H38" i="1" l="1"/>
  <c r="E60" i="1" s="1"/>
  <c r="E54" i="1"/>
  <c r="H54" i="1" l="1"/>
  <c r="I30" i="1"/>
  <c r="L4" i="5"/>
  <c r="K4" i="5"/>
  <c r="B32" i="1"/>
  <c r="B34" i="1" s="1"/>
  <c r="B36" i="1" s="1"/>
  <c r="B38" i="1" s="1"/>
  <c r="B40" i="1" s="1"/>
  <c r="B42" i="1" s="1"/>
  <c r="B44" i="1" s="1"/>
  <c r="B46" i="1" s="1"/>
  <c r="B48" i="1" s="1"/>
  <c r="B50" i="1" s="1"/>
  <c r="H46" i="1" l="1"/>
  <c r="E72" i="1" s="1"/>
  <c r="H42" i="1"/>
  <c r="E66" i="1" s="1"/>
  <c r="H66" i="1" l="1"/>
  <c r="H50" i="1"/>
  <c r="H51" i="1" l="1"/>
  <c r="H72" i="1"/>
  <c r="H60" i="1"/>
  <c r="H32" i="1" l="1"/>
  <c r="H58" i="1" s="1"/>
  <c r="E58" i="1" s="1"/>
  <c r="H82" i="1" l="1"/>
  <c r="H70" i="1"/>
  <c r="E70" i="1" s="1"/>
  <c r="H76" i="1"/>
  <c r="E76" i="1" s="1"/>
  <c r="H78" i="1" s="1"/>
  <c r="H64" i="1"/>
  <c r="E64" i="1" s="1"/>
  <c r="E80" i="1" l="1"/>
  <c r="H80" i="1"/>
  <c r="H90" i="1" l="1"/>
  <c r="H91" i="1"/>
  <c r="B83" i="1" s="1"/>
</calcChain>
</file>

<file path=xl/sharedStrings.xml><?xml version="1.0" encoding="utf-8"?>
<sst xmlns="http://schemas.openxmlformats.org/spreadsheetml/2006/main" count="277" uniqueCount="163">
  <si>
    <t>Year 1</t>
  </si>
  <si>
    <t>Year 2</t>
  </si>
  <si>
    <t>Year 3</t>
  </si>
  <si>
    <t>Year 4</t>
  </si>
  <si>
    <t>Percent of Premium Rates for Contribution Development</t>
  </si>
  <si>
    <t>Salary Range</t>
  </si>
  <si>
    <t>Employee</t>
  </si>
  <si>
    <t>Employee + 1</t>
  </si>
  <si>
    <t>Employee + Family</t>
  </si>
  <si>
    <t>Employee + Child(ren)</t>
  </si>
  <si>
    <t>Under 20,000</t>
  </si>
  <si>
    <t>20,000-24,999.99</t>
  </si>
  <si>
    <t>25,000-29,999.99</t>
  </si>
  <si>
    <t>30,000-34,999.99</t>
  </si>
  <si>
    <t>35,000-39,999.99</t>
  </si>
  <si>
    <t>40,000-44,999.99</t>
  </si>
  <si>
    <t>45,000-49,999.99</t>
  </si>
  <si>
    <t>50,000-54,999.99</t>
  </si>
  <si>
    <t>55,000-59,999.99</t>
  </si>
  <si>
    <t>60,000-64,999.99</t>
  </si>
  <si>
    <t>65,000-69,999.99</t>
  </si>
  <si>
    <t>70,000-74,999.99</t>
  </si>
  <si>
    <t>75,000-79,999.99</t>
  </si>
  <si>
    <t>80,000-84,999.99</t>
  </si>
  <si>
    <t>85,000-89,999.99</t>
  </si>
  <si>
    <t>90,000-94,999.99</t>
  </si>
  <si>
    <t>95,000-99,999.99</t>
  </si>
  <si>
    <t>100,000-104,999.99</t>
  </si>
  <si>
    <t>105,000-109.999.99</t>
  </si>
  <si>
    <t>110,000-114,999.99</t>
  </si>
  <si>
    <t>115,000-119,999.99</t>
  </si>
  <si>
    <t>120,000-124,999.99</t>
  </si>
  <si>
    <t>125,000-129,999.99</t>
  </si>
  <si>
    <t>130,000-134,999.99</t>
  </si>
  <si>
    <t>135,000-139,999.99</t>
  </si>
  <si>
    <t>140,000 and Over</t>
  </si>
  <si>
    <t>Single</t>
  </si>
  <si>
    <t>Adult Child Rate</t>
  </si>
  <si>
    <t>Medical Plan</t>
  </si>
  <si>
    <t>Medical Tier</t>
  </si>
  <si>
    <t>Medical Rate</t>
  </si>
  <si>
    <t>Rx Rate</t>
  </si>
  <si>
    <t>Employee + Spouse</t>
  </si>
  <si>
    <t>Annual Salary</t>
  </si>
  <si>
    <t>Medical</t>
  </si>
  <si>
    <t>Rx</t>
  </si>
  <si>
    <t>NTU</t>
  </si>
  <si>
    <t>Employee Class</t>
  </si>
  <si>
    <t>Combined Rate</t>
  </si>
  <si>
    <t>Annual rate</t>
  </si>
  <si>
    <t>Annual Contrib</t>
  </si>
  <si>
    <t>Per Pay</t>
  </si>
  <si>
    <t>Instructions</t>
  </si>
  <si>
    <t>1.</t>
  </si>
  <si>
    <t>Important Note</t>
  </si>
  <si>
    <t>This tool is intended to estimate your contributions under NJ Chapter 78 2011, based on your inputs. The results provided are an estimate only. Actual contributions may vary.</t>
  </si>
  <si>
    <t>BENECARD</t>
  </si>
  <si>
    <t>COVERAGE LEVEL</t>
  </si>
  <si>
    <t xml:space="preserve">LOCAL 3 </t>
  </si>
  <si>
    <t>LOCAL 617</t>
  </si>
  <si>
    <t>LOCAL 68</t>
  </si>
  <si>
    <t>C.A.S.A.</t>
  </si>
  <si>
    <t>LOCAL 32</t>
  </si>
  <si>
    <t>BLDG TRADES</t>
  </si>
  <si>
    <t>NTA</t>
  </si>
  <si>
    <t>NON-UNION</t>
  </si>
  <si>
    <t xml:space="preserve">HMO 10 </t>
  </si>
  <si>
    <t>HMO 1525</t>
  </si>
  <si>
    <t>HMO 2020</t>
  </si>
  <si>
    <t>HMO 2035</t>
  </si>
  <si>
    <t>PPO 15 (OAMC)</t>
  </si>
  <si>
    <t>PPO 1525 (OAMC)</t>
  </si>
  <si>
    <t>PPO 2020 (OAMC)</t>
  </si>
  <si>
    <t>PPO 2035 (OAMC)</t>
  </si>
  <si>
    <t>PPO 10 (OAMC)</t>
  </si>
  <si>
    <t>1.5% of Salary</t>
  </si>
  <si>
    <t>Alternative Minimum Contribution</t>
  </si>
  <si>
    <t>Contrib by Formula</t>
  </si>
  <si>
    <t>HDHP</t>
  </si>
  <si>
    <t>School Employees -  2018 Monthly ACTIVE Premiums</t>
  </si>
  <si>
    <r>
      <t xml:space="preserve">* </t>
    </r>
    <r>
      <rPr>
        <i/>
        <sz val="10"/>
        <color indexed="8"/>
        <rFont val="Arial"/>
        <family val="2"/>
      </rPr>
      <t xml:space="preserve">Rx rates for 2018 per Jacquelyn Maddren 03/26/18 </t>
    </r>
  </si>
  <si>
    <t xml:space="preserve">Rx </t>
  </si>
  <si>
    <t>Prescription Drug Plan</t>
  </si>
  <si>
    <t>Prescription Drug Tier</t>
  </si>
  <si>
    <t>No Medical Election</t>
  </si>
  <si>
    <t>No Prescription Drug Election</t>
  </si>
  <si>
    <t>F.</t>
  </si>
  <si>
    <t>E.</t>
  </si>
  <si>
    <t>A.</t>
  </si>
  <si>
    <t>B.</t>
  </si>
  <si>
    <t>C.</t>
  </si>
  <si>
    <t>D.</t>
  </si>
  <si>
    <t>Medical Premium</t>
  </si>
  <si>
    <t>Medical Contribution %</t>
  </si>
  <si>
    <t>Medical Per Pay Contribution</t>
  </si>
  <si>
    <t>Prescription Drug Premium</t>
  </si>
  <si>
    <t>Prescription Drug Contribution %</t>
  </si>
  <si>
    <t>Prescription Drug Per Pay Contribution</t>
  </si>
  <si>
    <t>G.</t>
  </si>
  <si>
    <t>Total Per Pay Contribution</t>
  </si>
  <si>
    <t>Total</t>
  </si>
  <si>
    <t>Dental</t>
  </si>
  <si>
    <t>Dental Plan</t>
  </si>
  <si>
    <t>Vision</t>
  </si>
  <si>
    <t>Vision Plan</t>
  </si>
  <si>
    <t>No Dental Election</t>
  </si>
  <si>
    <t>No Vision Election</t>
  </si>
  <si>
    <t>Dental Tier</t>
  </si>
  <si>
    <t>Dental Rate</t>
  </si>
  <si>
    <t>Vision Rate</t>
  </si>
  <si>
    <t>Vision Tier</t>
  </si>
  <si>
    <t>Dental Premium</t>
  </si>
  <si>
    <t>Dental Contribution %</t>
  </si>
  <si>
    <t>Dental Per Pay Contribution</t>
  </si>
  <si>
    <t>Vision Premium</t>
  </si>
  <si>
    <t>Vision Contribution %</t>
  </si>
  <si>
    <t>Vision Per Pay Contribution</t>
  </si>
  <si>
    <t>H.</t>
  </si>
  <si>
    <t>I.</t>
  </si>
  <si>
    <t>J.</t>
  </si>
  <si>
    <t>K.</t>
  </si>
  <si>
    <t>L.</t>
  </si>
  <si>
    <t>M.</t>
  </si>
  <si>
    <t>Based on the inputs above, the calculator will determine the monthly cost of medical, prescription drug, dental, and vision coverage for you and your family, the percentage contribution you owe under Chapter 78 for each line of coverage, and your total per-pay contributions for coverage.</t>
  </si>
  <si>
    <t>Date of Hire</t>
  </si>
  <si>
    <t>Prior to 7/1/2020</t>
  </si>
  <si>
    <t>On or After 7/1/2020</t>
  </si>
  <si>
    <t>2. Select whether you are a 10-month or 12-month employee.</t>
  </si>
  <si>
    <t>1. Select your Date of Hire</t>
  </si>
  <si>
    <t>3. Select your medical plan.</t>
  </si>
  <si>
    <t>4. Select your medical contract tier (Single, Employee + Spouse, Employee + Child(ren), or Family).</t>
  </si>
  <si>
    <t>5. Select your prescription drug plan.</t>
  </si>
  <si>
    <t>6. Select your prescription drug contract tier (Single, Employee + Spouse, Employee + Child(ren), or Family).</t>
  </si>
  <si>
    <t>7. Select your dental plan.</t>
  </si>
  <si>
    <t>8. Select your dental contract tier (Single, Employee + Spouse, Employee + Child(ren), or Family).</t>
  </si>
  <si>
    <t>9. Select your vision plan.</t>
  </si>
  <si>
    <t>10. Select your vision contract tier (Single, Employee + Spouse, Employee + Child(ren), or Family).</t>
  </si>
  <si>
    <t>11. Enter your annual salary.</t>
  </si>
  <si>
    <t>N.</t>
  </si>
  <si>
    <t>Chapter 44 % of Salary Contribution</t>
  </si>
  <si>
    <t>New</t>
  </si>
  <si>
    <t>Percent of Salary Rates for Contribution Development</t>
  </si>
  <si>
    <t>Employee Only</t>
  </si>
  <si>
    <t>Waive</t>
  </si>
  <si>
    <t>Employee &amp; Spouse</t>
  </si>
  <si>
    <t>Employee &amp; Child(ren)</t>
  </si>
  <si>
    <t>Employee &amp; Family</t>
  </si>
  <si>
    <t>Up to $40,000</t>
  </si>
  <si>
    <t>$40,001 - $50,000</t>
  </si>
  <si>
    <t>$50,001 - $60,000</t>
  </si>
  <si>
    <t>$60,001 - $70,000</t>
  </si>
  <si>
    <t>$70,001 - $80,000</t>
  </si>
  <si>
    <t>$80,001 - $90,000</t>
  </si>
  <si>
    <t>$90,001 - $100,000</t>
  </si>
  <si>
    <t>$100,001 - $125,000</t>
  </si>
  <si>
    <t>&gt;$125k treated as if $125k</t>
  </si>
  <si>
    <t>Direct 10</t>
  </si>
  <si>
    <t>Direct 15</t>
  </si>
  <si>
    <t>Garden State Health Plan</t>
  </si>
  <si>
    <t>NJ Educators Health Plan</t>
  </si>
  <si>
    <t>10 Month</t>
  </si>
  <si>
    <t>$15/$25/$25 Plan</t>
  </si>
  <si>
    <t>School Employees -  2025 Monthly ACTIVE Premiums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</si>
</sst>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0.0%"/>
    <numFmt numFmtId="166" formatCode="_(&quot;$&quot;* #,##0.00_);_(&quot;$&quot;* \(#,##0.00\);_(&quot;$&quot;* &quot;-&quot;???_);_(@_)"/>
    <numFmt numFmtId="167" formatCode="0."/>
  </numFmts>
  <fonts count="26">
    <font>
      <sz val="11"/>
      <color theme="1"/>
      <name val="Calibri"/>
      <family val="2"/>
      <scheme val="minor"/>
    </font>
    <font>
      <b/>
      <sz val="11"/>
      <color theme="1"/>
      <name val="Calibri"/>
      <family val="2"/>
      <scheme val="minor"/>
    </font>
    <font>
      <sz val="10"/>
      <name val="Arial"/>
      <family val="2"/>
    </font>
    <font>
      <b/>
      <sz val="14"/>
      <color rgb="FFFF0000"/>
      <name val="Calibri"/>
      <family val="2"/>
      <scheme val="minor"/>
    </font>
    <font>
      <b/>
      <sz val="12"/>
      <color theme="0"/>
      <name val="Calibri"/>
      <family val="2"/>
      <scheme val="minor"/>
    </font>
    <font>
      <sz val="11"/>
      <color rgb="FF000000"/>
      <name val="Calibri"/>
      <family val="2"/>
      <scheme val="minor"/>
    </font>
    <font>
      <sz val="11"/>
      <name val="Calibri"/>
      <family val="2"/>
      <scheme val="minor"/>
    </font>
    <font>
      <sz val="10"/>
      <name val="Arial"/>
      <family val="2"/>
    </font>
    <font>
      <b/>
      <sz val="10"/>
      <name val="Arial"/>
      <family val="2"/>
    </font>
    <font>
      <b/>
      <u/>
      <sz val="11"/>
      <color theme="1"/>
      <name val="Calibri"/>
      <family val="2"/>
      <scheme val="minor"/>
    </font>
    <font>
      <sz val="14"/>
      <color theme="1"/>
      <name val="Arial"/>
      <family val="2"/>
    </font>
    <font>
      <b/>
      <u/>
      <sz val="11"/>
      <color theme="1"/>
      <name val="Arial"/>
      <family val="2"/>
    </font>
    <font>
      <b/>
      <sz val="11"/>
      <color theme="1"/>
      <name val="Arial"/>
      <family val="2"/>
    </font>
    <font>
      <b/>
      <u/>
      <sz val="10"/>
      <color theme="1"/>
      <name val="Arial"/>
      <family val="2"/>
    </font>
    <font>
      <b/>
      <sz val="10"/>
      <color theme="1"/>
      <name val="Arial"/>
      <family val="2"/>
    </font>
    <font>
      <i/>
      <sz val="10"/>
      <color indexed="8"/>
      <name val="Arial"/>
      <family val="2"/>
    </font>
    <font>
      <sz val="10"/>
      <color theme="1"/>
      <name val="Arial"/>
      <family val="2"/>
    </font>
    <font>
      <b/>
      <sz val="11"/>
      <color rgb="FFFF0000"/>
      <name val="Calibri"/>
      <family val="2"/>
      <scheme val="minor"/>
    </font>
    <font>
      <i/>
      <sz val="10"/>
      <color theme="1"/>
      <name val="Calibri"/>
      <family val="2"/>
      <scheme val="minor"/>
    </font>
    <font>
      <b/>
      <sz val="11"/>
      <name val="Arial"/>
      <family val="2"/>
    </font>
    <font>
      <sz val="11"/>
      <color theme="1"/>
      <name val="Calibri"/>
      <family val="2"/>
      <scheme val="minor"/>
    </font>
    <font>
      <sz val="10"/>
      <name val="Arial"/>
      <family val="2"/>
    </font>
    <font>
      <sz val="10"/>
      <name val="Arial Unicode MS"/>
      <family val="2"/>
    </font>
    <font>
      <b/>
      <sz val="11"/>
      <color theme="0"/>
      <name val="Calibri"/>
      <family val="2"/>
      <scheme val="minor"/>
    </font>
    <font>
      <i/>
      <sz val="11"/>
      <color rgb="FF000000"/>
      <name val="Calibri"/>
      <family val="2"/>
      <scheme val="minor"/>
    </font>
    <font>
      <sz val="10"/>
      <color rgb="FF0000FF"/>
      <name val="Arial"/>
      <family val="2"/>
    </font>
  </fonts>
  <fills count="1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s>
  <borders count="56">
    <border>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rgb="FF000000"/>
      </right>
      <top/>
      <bottom/>
      <diagonal/>
    </border>
    <border>
      <left/>
      <right style="thin">
        <color rgb="FF000000"/>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rgb="FF000000"/>
      </right>
      <top/>
      <bottom style="medium">
        <color indexed="64"/>
      </bottom>
      <diagonal/>
    </border>
    <border>
      <left/>
      <right style="thin">
        <color rgb="FF000000"/>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s>
  <cellStyleXfs count="10">
    <xf numFmtId="0" fontId="0" fillId="0" borderId="0"/>
    <xf numFmtId="0" fontId="2" fillId="0" borderId="0"/>
    <xf numFmtId="9" fontId="7" fillId="0" borderId="0" applyNumberFormat="0" applyFill="0" applyBorder="0" applyAlignment="0" applyProtection="0"/>
    <xf numFmtId="0" fontId="2" fillId="0" borderId="0"/>
    <xf numFmtId="0" fontId="21" fillId="0" borderId="0"/>
    <xf numFmtId="0" fontId="22" fillId="0" borderId="0"/>
    <xf numFmtId="0" fontId="2" fillId="0" borderId="0"/>
    <xf numFmtId="0" fontId="20" fillId="0" borderId="0"/>
    <xf numFmtId="9" fontId="20" fillId="0" borderId="0" applyFont="0" applyFill="0" applyBorder="0" applyAlignment="0" applyProtection="0"/>
    <xf numFmtId="9" fontId="20" fillId="0" borderId="0" applyFont="0" applyFill="0" applyBorder="0" applyAlignment="0" applyProtection="0"/>
  </cellStyleXfs>
  <cellXfs count="188">
    <xf numFmtId="0" fontId="0" fillId="0" borderId="0" xfId="0"/>
    <xf numFmtId="0" fontId="2" fillId="0" borderId="0" xfId="1"/>
    <xf numFmtId="0" fontId="2" fillId="2" borderId="0" xfId="1" applyFill="1"/>
    <xf numFmtId="0" fontId="3" fillId="2" borderId="1" xfId="1" applyFont="1" applyFill="1" applyBorder="1"/>
    <xf numFmtId="0" fontId="2" fillId="2" borderId="1" xfId="1" applyFill="1" applyBorder="1"/>
    <xf numFmtId="0" fontId="2" fillId="2" borderId="0" xfId="1" applyFill="1" applyAlignment="1">
      <alignment horizontal="right"/>
    </xf>
    <xf numFmtId="0" fontId="1" fillId="3" borderId="5" xfId="1" applyFont="1" applyFill="1" applyBorder="1" applyAlignment="1">
      <alignment horizontal="center" vertical="center" wrapText="1"/>
    </xf>
    <xf numFmtId="0" fontId="1" fillId="3" borderId="6" xfId="1" applyFont="1" applyFill="1" applyBorder="1" applyAlignment="1">
      <alignment vertical="center" wrapText="1"/>
    </xf>
    <xf numFmtId="0" fontId="1" fillId="3" borderId="7" xfId="1" quotePrefix="1" applyFont="1" applyFill="1" applyBorder="1" applyAlignment="1">
      <alignment horizontal="left" vertical="center" wrapText="1"/>
    </xf>
    <xf numFmtId="0" fontId="1" fillId="3" borderId="8" xfId="1" applyFont="1" applyFill="1" applyBorder="1" applyAlignment="1">
      <alignment vertical="center" wrapText="1"/>
    </xf>
    <xf numFmtId="164" fontId="2" fillId="0" borderId="0" xfId="1" applyNumberFormat="1"/>
    <xf numFmtId="0" fontId="5" fillId="2" borderId="9" xfId="1" applyFont="1" applyFill="1" applyBorder="1" applyAlignment="1">
      <alignment horizontal="right" wrapText="1" readingOrder="1"/>
    </xf>
    <xf numFmtId="10" fontId="5" fillId="2" borderId="10" xfId="1" applyNumberFormat="1" applyFont="1" applyFill="1" applyBorder="1" applyAlignment="1">
      <alignment horizontal="right" wrapText="1" readingOrder="1"/>
    </xf>
    <xf numFmtId="165" fontId="5" fillId="2" borderId="11" xfId="1" applyNumberFormat="1" applyFont="1" applyFill="1" applyBorder="1" applyAlignment="1">
      <alignment horizontal="right" wrapText="1" readingOrder="1"/>
    </xf>
    <xf numFmtId="165" fontId="5" fillId="2" borderId="12" xfId="1" applyNumberFormat="1" applyFont="1" applyFill="1" applyBorder="1" applyAlignment="1">
      <alignment horizontal="right" wrapText="1" readingOrder="1"/>
    </xf>
    <xf numFmtId="165" fontId="5" fillId="2" borderId="10" xfId="1" applyNumberFormat="1" applyFont="1" applyFill="1" applyBorder="1" applyAlignment="1">
      <alignment horizontal="right" wrapText="1" readingOrder="1"/>
    </xf>
    <xf numFmtId="165" fontId="6" fillId="2" borderId="11" xfId="1" applyNumberFormat="1" applyFont="1" applyFill="1" applyBorder="1" applyAlignment="1">
      <alignment horizontal="right" wrapText="1" readingOrder="1"/>
    </xf>
    <xf numFmtId="0" fontId="5" fillId="2" borderId="13" xfId="1" applyFont="1" applyFill="1" applyBorder="1" applyAlignment="1">
      <alignment horizontal="right" wrapText="1" readingOrder="1"/>
    </xf>
    <xf numFmtId="165" fontId="5" fillId="2" borderId="14" xfId="1" applyNumberFormat="1" applyFont="1" applyFill="1" applyBorder="1" applyAlignment="1">
      <alignment horizontal="right" wrapText="1" readingOrder="1"/>
    </xf>
    <xf numFmtId="165" fontId="5" fillId="2" borderId="15" xfId="1" applyNumberFormat="1" applyFont="1" applyFill="1" applyBorder="1" applyAlignment="1">
      <alignment horizontal="right" wrapText="1" readingOrder="1"/>
    </xf>
    <xf numFmtId="165" fontId="5" fillId="2" borderId="16" xfId="1" applyNumberFormat="1" applyFont="1" applyFill="1" applyBorder="1" applyAlignment="1">
      <alignment horizontal="right" wrapText="1" readingOrder="1"/>
    </xf>
    <xf numFmtId="165" fontId="6" fillId="2" borderId="15" xfId="1" applyNumberFormat="1" applyFont="1" applyFill="1" applyBorder="1" applyAlignment="1">
      <alignment horizontal="right" wrapText="1" readingOrder="1"/>
    </xf>
    <xf numFmtId="10" fontId="7" fillId="0" borderId="0" xfId="2" applyNumberFormat="1"/>
    <xf numFmtId="0" fontId="2" fillId="0" borderId="0" xfId="1" applyAlignment="1">
      <alignment vertical="center"/>
    </xf>
    <xf numFmtId="44" fontId="0" fillId="0" borderId="0" xfId="0" applyNumberFormat="1"/>
    <xf numFmtId="0" fontId="0" fillId="0" borderId="0" xfId="0" applyAlignment="1">
      <alignment horizontal="center"/>
    </xf>
    <xf numFmtId="44" fontId="0" fillId="0" borderId="0" xfId="0" applyNumberFormat="1" applyAlignment="1">
      <alignment horizontal="center"/>
    </xf>
    <xf numFmtId="0" fontId="1" fillId="0" borderId="0" xfId="0" applyFont="1"/>
    <xf numFmtId="0" fontId="0" fillId="0" borderId="12" xfId="0" applyBorder="1"/>
    <xf numFmtId="0" fontId="0" fillId="0" borderId="0" xfId="0" quotePrefix="1" applyAlignment="1">
      <alignment horizontal="center"/>
    </xf>
    <xf numFmtId="0" fontId="0" fillId="0" borderId="34" xfId="0" applyBorder="1"/>
    <xf numFmtId="0" fontId="0" fillId="0" borderId="19" xfId="0" applyBorder="1" applyAlignment="1">
      <alignment horizontal="center"/>
    </xf>
    <xf numFmtId="44" fontId="0" fillId="0" borderId="19" xfId="0" applyNumberFormat="1" applyBorder="1" applyAlignment="1">
      <alignment horizontal="center"/>
    </xf>
    <xf numFmtId="0" fontId="0" fillId="0" borderId="35" xfId="0" applyBorder="1"/>
    <xf numFmtId="0" fontId="0" fillId="0" borderId="34" xfId="0" quotePrefix="1" applyBorder="1" applyAlignment="1">
      <alignment horizontal="center"/>
    </xf>
    <xf numFmtId="0" fontId="0" fillId="0" borderId="34" xfId="0" applyBorder="1" applyAlignment="1">
      <alignment horizontal="center"/>
    </xf>
    <xf numFmtId="44" fontId="0" fillId="6" borderId="27" xfId="0" applyNumberFormat="1" applyFill="1" applyBorder="1" applyAlignment="1">
      <alignment horizontal="center"/>
    </xf>
    <xf numFmtId="10" fontId="0" fillId="6" borderId="27" xfId="0" applyNumberFormat="1" applyFill="1" applyBorder="1" applyAlignment="1">
      <alignment horizontal="center"/>
    </xf>
    <xf numFmtId="0" fontId="0" fillId="6" borderId="28" xfId="0" applyFill="1" applyBorder="1"/>
    <xf numFmtId="0" fontId="0" fillId="6" borderId="29" xfId="0" applyFill="1" applyBorder="1"/>
    <xf numFmtId="0" fontId="0" fillId="6" borderId="30" xfId="0" applyFill="1" applyBorder="1"/>
    <xf numFmtId="0" fontId="0" fillId="6" borderId="31" xfId="0" applyFill="1" applyBorder="1"/>
    <xf numFmtId="0" fontId="0" fillId="6" borderId="0" xfId="0" applyFill="1"/>
    <xf numFmtId="0" fontId="0" fillId="6" borderId="12" xfId="0" applyFill="1" applyBorder="1"/>
    <xf numFmtId="0" fontId="0" fillId="8" borderId="28" xfId="0" applyFill="1" applyBorder="1" applyAlignment="1">
      <alignment wrapText="1"/>
    </xf>
    <xf numFmtId="0" fontId="0" fillId="8" borderId="29" xfId="0" applyFill="1" applyBorder="1" applyAlignment="1">
      <alignment wrapText="1"/>
    </xf>
    <xf numFmtId="0" fontId="0" fillId="8" borderId="30" xfId="0" applyFill="1" applyBorder="1" applyAlignment="1">
      <alignment wrapText="1"/>
    </xf>
    <xf numFmtId="0" fontId="0" fillId="8" borderId="32" xfId="0" applyFill="1" applyBorder="1" applyAlignment="1">
      <alignment wrapText="1"/>
    </xf>
    <xf numFmtId="0" fontId="0" fillId="8" borderId="33" xfId="0" applyFill="1" applyBorder="1" applyAlignment="1">
      <alignment wrapText="1"/>
    </xf>
    <xf numFmtId="0" fontId="0" fillId="8" borderId="16" xfId="0" applyFill="1" applyBorder="1" applyAlignment="1">
      <alignment wrapText="1"/>
    </xf>
    <xf numFmtId="0" fontId="0" fillId="7" borderId="27" xfId="0" applyFill="1" applyBorder="1" applyAlignment="1" applyProtection="1">
      <alignment horizontal="center"/>
      <protection locked="0"/>
    </xf>
    <xf numFmtId="44" fontId="0" fillId="7" borderId="27" xfId="0" applyNumberFormat="1" applyFill="1" applyBorder="1" applyAlignment="1" applyProtection="1">
      <alignment horizontal="center"/>
      <protection locked="0"/>
    </xf>
    <xf numFmtId="1" fontId="0" fillId="0" borderId="0" xfId="0" applyNumberFormat="1"/>
    <xf numFmtId="0" fontId="10" fillId="0" borderId="0" xfId="1" applyFont="1" applyAlignment="1">
      <alignment horizontal="center"/>
    </xf>
    <xf numFmtId="0" fontId="11" fillId="5" borderId="20" xfId="1" applyFont="1" applyFill="1" applyBorder="1"/>
    <xf numFmtId="0" fontId="2" fillId="0" borderId="21" xfId="1" applyBorder="1"/>
    <xf numFmtId="164" fontId="2" fillId="0" borderId="22" xfId="1" applyNumberFormat="1" applyBorder="1"/>
    <xf numFmtId="164" fontId="2" fillId="0" borderId="17" xfId="1" applyNumberFormat="1" applyBorder="1"/>
    <xf numFmtId="164" fontId="2" fillId="0" borderId="23" xfId="1" applyNumberFormat="1" applyBorder="1"/>
    <xf numFmtId="0" fontId="2" fillId="0" borderId="24" xfId="1" applyBorder="1"/>
    <xf numFmtId="164" fontId="2" fillId="0" borderId="18" xfId="1" applyNumberFormat="1" applyBorder="1"/>
    <xf numFmtId="0" fontId="2" fillId="0" borderId="25" xfId="1" applyBorder="1"/>
    <xf numFmtId="0" fontId="2" fillId="0" borderId="40" xfId="1" applyBorder="1"/>
    <xf numFmtId="0" fontId="2" fillId="0" borderId="31" xfId="1" applyBorder="1"/>
    <xf numFmtId="164" fontId="2" fillId="0" borderId="42" xfId="1" applyNumberFormat="1" applyBorder="1"/>
    <xf numFmtId="0" fontId="2" fillId="0" borderId="32" xfId="1" applyBorder="1"/>
    <xf numFmtId="164" fontId="2" fillId="0" borderId="26" xfId="1" applyNumberFormat="1" applyBorder="1"/>
    <xf numFmtId="164" fontId="2" fillId="0" borderId="43" xfId="1" applyNumberFormat="1" applyBorder="1"/>
    <xf numFmtId="0" fontId="14" fillId="0" borderId="31" xfId="0" applyFont="1" applyBorder="1"/>
    <xf numFmtId="0" fontId="14" fillId="0" borderId="32" xfId="0" applyFont="1" applyBorder="1"/>
    <xf numFmtId="0" fontId="14" fillId="0" borderId="0" xfId="0" applyFont="1"/>
    <xf numFmtId="164" fontId="2" fillId="0" borderId="0" xfId="0" applyNumberFormat="1" applyFont="1"/>
    <xf numFmtId="164" fontId="16" fillId="0" borderId="0" xfId="0" applyNumberFormat="1" applyFont="1"/>
    <xf numFmtId="0" fontId="18" fillId="0" borderId="0" xfId="0" applyFont="1"/>
    <xf numFmtId="0" fontId="2" fillId="0" borderId="0" xfId="1" applyAlignment="1">
      <alignment horizontal="center" vertical="center"/>
    </xf>
    <xf numFmtId="0" fontId="1" fillId="0" borderId="0" xfId="1" applyFont="1" applyAlignment="1">
      <alignment horizontal="center"/>
    </xf>
    <xf numFmtId="0" fontId="9" fillId="0" borderId="0" xfId="1" applyFont="1"/>
    <xf numFmtId="0" fontId="8" fillId="0" borderId="0" xfId="1" applyFont="1" applyAlignment="1">
      <alignment horizontal="center"/>
    </xf>
    <xf numFmtId="164" fontId="2" fillId="0" borderId="0" xfId="1" applyNumberFormat="1" applyAlignment="1">
      <alignment horizontal="center"/>
    </xf>
    <xf numFmtId="164" fontId="2" fillId="0" borderId="44" xfId="1" applyNumberFormat="1" applyBorder="1"/>
    <xf numFmtId="0" fontId="12" fillId="0" borderId="37" xfId="1" applyFont="1" applyBorder="1" applyAlignment="1">
      <alignment horizontal="center"/>
    </xf>
    <xf numFmtId="0" fontId="2" fillId="0" borderId="43" xfId="1" applyBorder="1"/>
    <xf numFmtId="0" fontId="12" fillId="0" borderId="38" xfId="1" applyFont="1" applyBorder="1" applyAlignment="1">
      <alignment horizontal="center"/>
    </xf>
    <xf numFmtId="0" fontId="12" fillId="0" borderId="39" xfId="1" applyFont="1" applyBorder="1" applyAlignment="1">
      <alignment horizontal="center"/>
    </xf>
    <xf numFmtId="0" fontId="19" fillId="0" borderId="39" xfId="1" applyFont="1" applyBorder="1" applyAlignment="1">
      <alignment horizontal="center"/>
    </xf>
    <xf numFmtId="164" fontId="2" fillId="0" borderId="23" xfId="1" applyNumberFormat="1" applyBorder="1" applyAlignment="1">
      <alignment horizontal="center" vertical="center"/>
    </xf>
    <xf numFmtId="164" fontId="2" fillId="0" borderId="23" xfId="0" applyNumberFormat="1" applyFont="1" applyBorder="1" applyAlignment="1">
      <alignment horizontal="center" vertical="center"/>
    </xf>
    <xf numFmtId="164" fontId="2" fillId="0" borderId="23" xfId="0" applyNumberFormat="1" applyFont="1" applyBorder="1" applyAlignment="1">
      <alignment horizontal="center" vertical="center" wrapText="1"/>
    </xf>
    <xf numFmtId="164" fontId="8" fillId="0" borderId="27" xfId="0" applyNumberFormat="1" applyFont="1" applyBorder="1"/>
    <xf numFmtId="164" fontId="14" fillId="0" borderId="27" xfId="0" applyNumberFormat="1" applyFont="1" applyBorder="1"/>
    <xf numFmtId="164" fontId="8" fillId="0" borderId="37" xfId="0" applyNumberFormat="1" applyFont="1" applyBorder="1"/>
    <xf numFmtId="164" fontId="8" fillId="0" borderId="45" xfId="0" applyNumberFormat="1" applyFont="1" applyBorder="1"/>
    <xf numFmtId="0" fontId="14" fillId="0" borderId="46" xfId="0" applyFont="1" applyBorder="1"/>
    <xf numFmtId="164" fontId="8" fillId="0" borderId="47" xfId="0" applyNumberFormat="1" applyFont="1" applyBorder="1"/>
    <xf numFmtId="164" fontId="2" fillId="0" borderId="12" xfId="0" applyNumberFormat="1" applyFont="1" applyBorder="1" applyAlignment="1">
      <alignment horizontal="center" vertical="center"/>
    </xf>
    <xf numFmtId="164" fontId="2" fillId="0" borderId="26" xfId="1" applyNumberFormat="1" applyBorder="1" applyAlignment="1">
      <alignment horizontal="center" vertical="center"/>
    </xf>
    <xf numFmtId="164" fontId="2" fillId="0" borderId="26" xfId="0" applyNumberFormat="1" applyFont="1" applyBorder="1" applyAlignment="1">
      <alignment horizontal="center" vertical="center"/>
    </xf>
    <xf numFmtId="164" fontId="2" fillId="0" borderId="16" xfId="0" applyNumberFormat="1" applyFont="1" applyBorder="1" applyAlignment="1">
      <alignment horizontal="center" vertical="center"/>
    </xf>
    <xf numFmtId="164" fontId="14" fillId="0" borderId="37" xfId="0" applyNumberFormat="1" applyFont="1" applyBorder="1"/>
    <xf numFmtId="164" fontId="14" fillId="0" borderId="45" xfId="0" applyNumberFormat="1" applyFont="1" applyBorder="1"/>
    <xf numFmtId="164" fontId="14" fillId="0" borderId="47" xfId="0" applyNumberFormat="1" applyFont="1" applyBorder="1"/>
    <xf numFmtId="164" fontId="2" fillId="0" borderId="12" xfId="0" applyNumberFormat="1" applyFont="1" applyBorder="1" applyAlignment="1">
      <alignment horizontal="center" vertical="center" wrapText="1"/>
    </xf>
    <xf numFmtId="164" fontId="2" fillId="0" borderId="26" xfId="0" applyNumberFormat="1" applyFont="1" applyBorder="1" applyAlignment="1">
      <alignment horizontal="center" vertical="center" wrapText="1"/>
    </xf>
    <xf numFmtId="164" fontId="2" fillId="0" borderId="16" xfId="0" applyNumberFormat="1" applyFont="1" applyBorder="1" applyAlignment="1">
      <alignment horizontal="center" vertical="center" wrapText="1"/>
    </xf>
    <xf numFmtId="164" fontId="2" fillId="0" borderId="22" xfId="1" applyNumberFormat="1" applyBorder="1" applyAlignment="1">
      <alignment horizontal="center"/>
    </xf>
    <xf numFmtId="164" fontId="2" fillId="0" borderId="17" xfId="1" applyNumberFormat="1" applyBorder="1" applyAlignment="1">
      <alignment horizontal="center"/>
    </xf>
    <xf numFmtId="164" fontId="2" fillId="0" borderId="23" xfId="1" applyNumberFormat="1" applyBorder="1" applyAlignment="1">
      <alignment horizontal="center"/>
    </xf>
    <xf numFmtId="164" fontId="2" fillId="0" borderId="42" xfId="1" applyNumberFormat="1" applyBorder="1" applyAlignment="1">
      <alignment horizontal="center"/>
    </xf>
    <xf numFmtId="164" fontId="2" fillId="0" borderId="18" xfId="1" applyNumberFormat="1" applyBorder="1" applyAlignment="1">
      <alignment horizontal="center"/>
    </xf>
    <xf numFmtId="164" fontId="2" fillId="0" borderId="26" xfId="1" applyNumberFormat="1" applyBorder="1" applyAlignment="1">
      <alignment horizontal="center"/>
    </xf>
    <xf numFmtId="164" fontId="2" fillId="0" borderId="44" xfId="1" applyNumberFormat="1" applyBorder="1" applyAlignment="1">
      <alignment horizontal="center"/>
    </xf>
    <xf numFmtId="164" fontId="2" fillId="0" borderId="43" xfId="1" applyNumberFormat="1" applyBorder="1" applyAlignment="1">
      <alignment horizontal="center"/>
    </xf>
    <xf numFmtId="164" fontId="2" fillId="0" borderId="41" xfId="1" applyNumberFormat="1" applyBorder="1" applyAlignment="1">
      <alignment horizontal="center"/>
    </xf>
    <xf numFmtId="0" fontId="11" fillId="5" borderId="36" xfId="1" applyFont="1" applyFill="1" applyBorder="1" applyAlignment="1">
      <alignment horizontal="center" vertical="center" wrapText="1"/>
    </xf>
    <xf numFmtId="0" fontId="11" fillId="5" borderId="37" xfId="1" applyFont="1" applyFill="1" applyBorder="1" applyAlignment="1">
      <alignment horizontal="center" vertical="center" wrapText="1"/>
    </xf>
    <xf numFmtId="0" fontId="11" fillId="5" borderId="39" xfId="1" applyFont="1" applyFill="1" applyBorder="1" applyAlignment="1">
      <alignment horizontal="center" vertical="center" wrapText="1"/>
    </xf>
    <xf numFmtId="0" fontId="13" fillId="5" borderId="36" xfId="1" applyFont="1" applyFill="1" applyBorder="1" applyAlignment="1">
      <alignment horizontal="center" vertical="center" wrapText="1"/>
    </xf>
    <xf numFmtId="0" fontId="13" fillId="5" borderId="37" xfId="1" applyFont="1" applyFill="1" applyBorder="1" applyAlignment="1">
      <alignment horizontal="center" vertical="center" wrapText="1"/>
    </xf>
    <xf numFmtId="0" fontId="13" fillId="5" borderId="39" xfId="1" applyFont="1" applyFill="1" applyBorder="1" applyAlignment="1">
      <alignment horizontal="center" vertical="center" wrapText="1"/>
    </xf>
    <xf numFmtId="164" fontId="0" fillId="0" borderId="0" xfId="0" applyNumberFormat="1"/>
    <xf numFmtId="44" fontId="1" fillId="6" borderId="27" xfId="0" applyNumberFormat="1" applyFont="1" applyFill="1" applyBorder="1" applyAlignment="1">
      <alignment horizontal="center"/>
    </xf>
    <xf numFmtId="166" fontId="0" fillId="0" borderId="0" xfId="0" applyNumberFormat="1"/>
    <xf numFmtId="0" fontId="0" fillId="0" borderId="49" xfId="0" applyBorder="1" applyAlignment="1">
      <alignment horizontal="center"/>
    </xf>
    <xf numFmtId="0" fontId="0" fillId="0" borderId="49" xfId="0" applyBorder="1"/>
    <xf numFmtId="0" fontId="0" fillId="0" borderId="48" xfId="0" applyBorder="1"/>
    <xf numFmtId="0" fontId="0" fillId="0" borderId="49" xfId="0" quotePrefix="1" applyBorder="1" applyAlignment="1">
      <alignment horizontal="center"/>
    </xf>
    <xf numFmtId="0" fontId="1" fillId="0" borderId="49" xfId="0" quotePrefix="1" applyFont="1" applyBorder="1" applyAlignment="1">
      <alignment horizontal="center"/>
    </xf>
    <xf numFmtId="0" fontId="1" fillId="0" borderId="49" xfId="0" applyFont="1" applyBorder="1"/>
    <xf numFmtId="167" fontId="0" fillId="0" borderId="34" xfId="0" quotePrefix="1" applyNumberFormat="1" applyBorder="1" applyAlignment="1">
      <alignment horizontal="center"/>
    </xf>
    <xf numFmtId="0" fontId="6" fillId="0" borderId="0" xfId="1" applyFont="1"/>
    <xf numFmtId="0" fontId="17" fillId="2" borderId="1" xfId="1" applyFont="1" applyFill="1" applyBorder="1"/>
    <xf numFmtId="0" fontId="6" fillId="2" borderId="1" xfId="1" applyFont="1" applyFill="1" applyBorder="1"/>
    <xf numFmtId="0" fontId="6" fillId="2" borderId="0" xfId="1" applyFont="1" applyFill="1"/>
    <xf numFmtId="0" fontId="6" fillId="2" borderId="0" xfId="1" applyFont="1" applyFill="1" applyAlignment="1">
      <alignment horizontal="right"/>
    </xf>
    <xf numFmtId="0" fontId="1" fillId="3" borderId="50" xfId="1" applyFont="1" applyFill="1" applyBorder="1" applyAlignment="1">
      <alignment vertical="center" wrapText="1"/>
    </xf>
    <xf numFmtId="164" fontId="6" fillId="0" borderId="0" xfId="1" applyNumberFormat="1" applyFont="1"/>
    <xf numFmtId="0" fontId="24" fillId="2" borderId="9" xfId="1" applyFont="1" applyFill="1" applyBorder="1" applyAlignment="1">
      <alignment horizontal="right" wrapText="1" readingOrder="1"/>
    </xf>
    <xf numFmtId="0" fontId="1" fillId="3" borderId="51" xfId="1" applyFont="1" applyFill="1" applyBorder="1" applyAlignment="1">
      <alignment vertical="center" wrapText="1"/>
    </xf>
    <xf numFmtId="0" fontId="1" fillId="3" borderId="52" xfId="1" quotePrefix="1" applyFont="1" applyFill="1" applyBorder="1" applyAlignment="1">
      <alignment horizontal="left" vertical="center" wrapText="1"/>
    </xf>
    <xf numFmtId="0" fontId="1" fillId="3" borderId="53" xfId="1" applyFont="1" applyFill="1" applyBorder="1" applyAlignment="1">
      <alignment vertical="center" wrapText="1"/>
    </xf>
    <xf numFmtId="0" fontId="1" fillId="3" borderId="54" xfId="1" applyFont="1" applyFill="1" applyBorder="1" applyAlignment="1">
      <alignment vertical="center" wrapText="1"/>
    </xf>
    <xf numFmtId="165" fontId="5" fillId="2" borderId="0" xfId="1" applyNumberFormat="1" applyFont="1" applyFill="1" applyAlignment="1">
      <alignment horizontal="right" wrapText="1" readingOrder="1"/>
    </xf>
    <xf numFmtId="10" fontId="2" fillId="0" borderId="0" xfId="9" applyNumberFormat="1" applyFont="1"/>
    <xf numFmtId="10" fontId="5" fillId="2" borderId="28" xfId="1" applyNumberFormat="1" applyFont="1" applyFill="1" applyBorder="1" applyAlignment="1">
      <alignment horizontal="right" wrapText="1" readingOrder="1"/>
    </xf>
    <xf numFmtId="10" fontId="5" fillId="2" borderId="55" xfId="1" applyNumberFormat="1" applyFont="1" applyFill="1" applyBorder="1" applyAlignment="1">
      <alignment horizontal="right" wrapText="1" readingOrder="1"/>
    </xf>
    <xf numFmtId="10" fontId="5" fillId="2" borderId="53" xfId="1" applyNumberFormat="1" applyFont="1" applyFill="1" applyBorder="1" applyAlignment="1">
      <alignment horizontal="right" wrapText="1" readingOrder="1"/>
    </xf>
    <xf numFmtId="10" fontId="5" fillId="2" borderId="31" xfId="1" applyNumberFormat="1" applyFont="1" applyFill="1" applyBorder="1" applyAlignment="1">
      <alignment horizontal="right" wrapText="1" readingOrder="1"/>
    </xf>
    <xf numFmtId="10" fontId="5" fillId="2" borderId="18" xfId="1" applyNumberFormat="1" applyFont="1" applyFill="1" applyBorder="1" applyAlignment="1">
      <alignment horizontal="right" wrapText="1" readingOrder="1"/>
    </xf>
    <xf numFmtId="10" fontId="5" fillId="2" borderId="42" xfId="1" applyNumberFormat="1" applyFont="1" applyFill="1" applyBorder="1" applyAlignment="1">
      <alignment horizontal="right" wrapText="1" readingOrder="1"/>
    </xf>
    <xf numFmtId="10" fontId="5" fillId="2" borderId="32" xfId="1" applyNumberFormat="1" applyFont="1" applyFill="1" applyBorder="1" applyAlignment="1">
      <alignment horizontal="right" wrapText="1" readingOrder="1"/>
    </xf>
    <xf numFmtId="10" fontId="5" fillId="2" borderId="44" xfId="1" applyNumberFormat="1" applyFont="1" applyFill="1" applyBorder="1" applyAlignment="1">
      <alignment horizontal="right" wrapText="1" readingOrder="1"/>
    </xf>
    <xf numFmtId="10" fontId="5" fillId="2" borderId="43" xfId="1" applyNumberFormat="1" applyFont="1" applyFill="1" applyBorder="1" applyAlignment="1">
      <alignment horizontal="right" wrapText="1" readingOrder="1"/>
    </xf>
    <xf numFmtId="0" fontId="0" fillId="0" borderId="0" xfId="0" quotePrefix="1"/>
    <xf numFmtId="164" fontId="25" fillId="9" borderId="23" xfId="1" applyNumberFormat="1" applyFont="1" applyFill="1" applyBorder="1" applyAlignment="1">
      <alignment horizontal="center"/>
    </xf>
    <xf numFmtId="164" fontId="25" fillId="0" borderId="23" xfId="1" applyNumberFormat="1" applyFont="1" applyBorder="1" applyAlignment="1">
      <alignment horizontal="center"/>
    </xf>
    <xf numFmtId="164" fontId="25" fillId="9" borderId="22" xfId="1" applyNumberFormat="1" applyFont="1" applyFill="1" applyBorder="1" applyAlignment="1">
      <alignment horizontal="center"/>
    </xf>
    <xf numFmtId="164" fontId="25" fillId="9" borderId="17" xfId="1" applyNumberFormat="1" applyFont="1" applyFill="1" applyBorder="1" applyAlignment="1">
      <alignment horizontal="center"/>
    </xf>
    <xf numFmtId="164" fontId="25" fillId="9" borderId="18" xfId="1" applyNumberFormat="1" applyFont="1" applyFill="1" applyBorder="1" applyAlignment="1">
      <alignment horizontal="center"/>
    </xf>
    <xf numFmtId="0" fontId="0" fillId="6" borderId="31" xfId="0" applyFill="1" applyBorder="1" applyAlignment="1">
      <alignment horizontal="left" wrapText="1"/>
    </xf>
    <xf numFmtId="0" fontId="0" fillId="6" borderId="0" xfId="0" applyFill="1" applyAlignment="1">
      <alignment horizontal="left" wrapText="1"/>
    </xf>
    <xf numFmtId="0" fontId="0" fillId="6" borderId="12" xfId="0" applyFill="1" applyBorder="1" applyAlignment="1">
      <alignment horizontal="left" wrapText="1"/>
    </xf>
    <xf numFmtId="0" fontId="0" fillId="6" borderId="32" xfId="0" applyFill="1" applyBorder="1" applyAlignment="1">
      <alignment horizontal="left" wrapText="1"/>
    </xf>
    <xf numFmtId="0" fontId="0" fillId="6" borderId="33" xfId="0" applyFill="1" applyBorder="1" applyAlignment="1">
      <alignment horizontal="left" wrapText="1"/>
    </xf>
    <xf numFmtId="0" fontId="0" fillId="6" borderId="16" xfId="0" applyFill="1" applyBorder="1" applyAlignment="1">
      <alignment horizontal="left" wrapText="1"/>
    </xf>
    <xf numFmtId="0" fontId="0" fillId="8" borderId="31" xfId="0" applyFill="1" applyBorder="1" applyAlignment="1">
      <alignment horizontal="left" wrapText="1"/>
    </xf>
    <xf numFmtId="0" fontId="0" fillId="8" borderId="0" xfId="0" applyFill="1" applyAlignment="1">
      <alignment horizontal="left" wrapText="1"/>
    </xf>
    <xf numFmtId="0" fontId="0" fillId="8" borderId="12" xfId="0" applyFill="1" applyBorder="1" applyAlignment="1">
      <alignment horizontal="left" wrapText="1"/>
    </xf>
    <xf numFmtId="0" fontId="17" fillId="0" borderId="0" xfId="0" applyFont="1" applyAlignment="1">
      <alignment horizontal="center" vertical="center" wrapText="1"/>
    </xf>
    <xf numFmtId="0" fontId="6" fillId="3" borderId="2" xfId="1" applyFont="1" applyFill="1" applyBorder="1" applyAlignment="1">
      <alignment horizontal="center"/>
    </xf>
    <xf numFmtId="0" fontId="6" fillId="3" borderId="3" xfId="1" applyFont="1" applyFill="1" applyBorder="1" applyAlignment="1">
      <alignment horizontal="center"/>
    </xf>
    <xf numFmtId="0" fontId="6" fillId="3" borderId="4" xfId="1" applyFont="1" applyFill="1" applyBorder="1" applyAlignment="1">
      <alignment horizontal="center"/>
    </xf>
    <xf numFmtId="0" fontId="23" fillId="4" borderId="2" xfId="1" applyFont="1" applyFill="1" applyBorder="1" applyAlignment="1">
      <alignment horizontal="center"/>
    </xf>
    <xf numFmtId="0" fontId="23" fillId="4" borderId="3" xfId="1" applyFont="1" applyFill="1" applyBorder="1" applyAlignment="1">
      <alignment horizontal="center"/>
    </xf>
    <xf numFmtId="0" fontId="23" fillId="4" borderId="4" xfId="1" applyFont="1" applyFill="1" applyBorder="1" applyAlignment="1">
      <alignment horizontal="center"/>
    </xf>
    <xf numFmtId="0" fontId="2" fillId="3" borderId="2" xfId="1" applyFill="1" applyBorder="1" applyAlignment="1">
      <alignment horizontal="center"/>
    </xf>
    <xf numFmtId="0" fontId="2" fillId="3" borderId="3" xfId="1" applyFill="1" applyBorder="1" applyAlignment="1">
      <alignment horizontal="center"/>
    </xf>
    <xf numFmtId="0" fontId="2" fillId="3" borderId="4" xfId="1" applyFill="1" applyBorder="1" applyAlignment="1">
      <alignment horizontal="center"/>
    </xf>
    <xf numFmtId="0" fontId="4" fillId="4" borderId="2" xfId="1" applyFont="1" applyFill="1" applyBorder="1" applyAlignment="1">
      <alignment horizontal="center"/>
    </xf>
    <xf numFmtId="0" fontId="4" fillId="4" borderId="3" xfId="1" applyFont="1" applyFill="1" applyBorder="1" applyAlignment="1">
      <alignment horizontal="center"/>
    </xf>
    <xf numFmtId="0" fontId="4" fillId="4" borderId="4" xfId="1" applyFont="1" applyFill="1" applyBorder="1" applyAlignment="1">
      <alignment horizontal="center"/>
    </xf>
    <xf numFmtId="0" fontId="2" fillId="0" borderId="33" xfId="1" applyBorder="1" applyAlignment="1">
      <alignment horizontal="center"/>
    </xf>
    <xf numFmtId="0" fontId="2" fillId="0" borderId="0" xfId="1" applyAlignment="1">
      <alignment horizontal="center"/>
    </xf>
    <xf numFmtId="0" fontId="10" fillId="5" borderId="2" xfId="1" quotePrefix="1" applyFont="1" applyFill="1" applyBorder="1" applyAlignment="1">
      <alignment horizontal="center"/>
    </xf>
    <xf numFmtId="0" fontId="10" fillId="5" borderId="3" xfId="1" applyFont="1" applyFill="1" applyBorder="1" applyAlignment="1">
      <alignment horizontal="center"/>
    </xf>
    <xf numFmtId="0" fontId="10" fillId="5" borderId="4" xfId="1" applyFont="1" applyFill="1" applyBorder="1" applyAlignment="1">
      <alignment horizontal="center"/>
    </xf>
    <xf numFmtId="0" fontId="2" fillId="0" borderId="0" xfId="1" applyAlignment="1">
      <alignment horizontal="center" vertical="center"/>
    </xf>
    <xf numFmtId="0" fontId="10" fillId="5" borderId="0" xfId="1" quotePrefix="1" applyFont="1" applyFill="1" applyAlignment="1">
      <alignment horizontal="left"/>
    </xf>
    <xf numFmtId="0" fontId="10" fillId="5" borderId="0" xfId="1" applyFont="1" applyFill="1" applyAlignment="1">
      <alignment horizontal="left"/>
    </xf>
  </cellXfs>
  <cellStyles count="10">
    <cellStyle name="Normal" xfId="0" builtinId="0"/>
    <cellStyle name="Normal 2" xfId="1" xr:uid="{00000000-0005-0000-0000-000001000000}"/>
    <cellStyle name="Normal 3" xfId="5" xr:uid="{00000000-0005-0000-0000-000002000000}"/>
    <cellStyle name="Normal 3 2" xfId="6" xr:uid="{00000000-0005-0000-0000-000003000000}"/>
    <cellStyle name="Normal 4" xfId="7" xr:uid="{00000000-0005-0000-0000-000004000000}"/>
    <cellStyle name="Normal 5" xfId="4" xr:uid="{00000000-0005-0000-0000-000005000000}"/>
    <cellStyle name="Normal 58" xfId="3" xr:uid="{00000000-0005-0000-0000-000006000000}"/>
    <cellStyle name="Percent" xfId="9" builtinId="5"/>
    <cellStyle name="Percent 2" xfId="2" xr:uid="{00000000-0005-0000-0000-000008000000}"/>
    <cellStyle name="Percent 2 2" xfId="8" xr:uid="{00000000-0005-0000-0000-000009000000}"/>
  </cellStyles>
  <dxfs count="12">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font>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4"/>
  <sheetViews>
    <sheetView tabSelected="1" zoomScale="85" zoomScaleNormal="85" workbookViewId="0">
      <selection activeCell="E30" sqref="E30"/>
    </sheetView>
  </sheetViews>
  <sheetFormatPr defaultColWidth="0" defaultRowHeight="15"/>
  <cols>
    <col min="1" max="1" width="1.7109375" customWidth="1"/>
    <col min="2" max="2" width="9.140625" customWidth="1"/>
    <col min="3" max="3" width="25" customWidth="1"/>
    <col min="4" max="4" width="48.140625" customWidth="1"/>
    <col min="5" max="5" width="32.28515625" bestFit="1" customWidth="1"/>
    <col min="6" max="6" width="1.7109375" customWidth="1"/>
    <col min="7" max="7" width="14.7109375" hidden="1" customWidth="1"/>
    <col min="8" max="8" width="14.42578125" hidden="1" customWidth="1"/>
    <col min="9" max="9" width="9.140625" hidden="1" customWidth="1"/>
    <col min="10" max="12" width="0" hidden="1" customWidth="1"/>
    <col min="13" max="16384" width="9.140625" hidden="1"/>
  </cols>
  <sheetData>
    <row r="1" spans="2:5" ht="7.5" customHeight="1"/>
    <row r="2" spans="2:5" ht="15.75" thickBot="1">
      <c r="B2" s="27" t="s">
        <v>52</v>
      </c>
    </row>
    <row r="3" spans="2:5">
      <c r="B3" s="38" t="s">
        <v>128</v>
      </c>
      <c r="C3" s="39"/>
      <c r="D3" s="39"/>
      <c r="E3" s="40"/>
    </row>
    <row r="4" spans="2:5" ht="3" customHeight="1">
      <c r="B4" s="41"/>
      <c r="C4" s="42"/>
      <c r="D4" s="42"/>
      <c r="E4" s="43"/>
    </row>
    <row r="5" spans="2:5">
      <c r="B5" s="41" t="s">
        <v>127</v>
      </c>
      <c r="C5" s="42"/>
      <c r="D5" s="42"/>
      <c r="E5" s="43"/>
    </row>
    <row r="6" spans="2:5" ht="3" customHeight="1">
      <c r="B6" s="41"/>
      <c r="C6" s="42"/>
      <c r="D6" s="42"/>
      <c r="E6" s="43"/>
    </row>
    <row r="7" spans="2:5">
      <c r="B7" s="41" t="s">
        <v>129</v>
      </c>
      <c r="C7" s="42"/>
      <c r="D7" s="42"/>
      <c r="E7" s="43"/>
    </row>
    <row r="8" spans="2:5" ht="3" customHeight="1">
      <c r="B8" s="41"/>
      <c r="C8" s="42"/>
      <c r="D8" s="42"/>
      <c r="E8" s="43"/>
    </row>
    <row r="9" spans="2:5">
      <c r="B9" s="41" t="s">
        <v>130</v>
      </c>
      <c r="C9" s="42"/>
      <c r="D9" s="42"/>
      <c r="E9" s="43"/>
    </row>
    <row r="10" spans="2:5" ht="3" customHeight="1">
      <c r="B10" s="41"/>
      <c r="C10" s="42"/>
      <c r="D10" s="42"/>
      <c r="E10" s="43"/>
    </row>
    <row r="11" spans="2:5">
      <c r="B11" s="41" t="s">
        <v>131</v>
      </c>
      <c r="C11" s="42"/>
      <c r="D11" s="42"/>
      <c r="E11" s="43"/>
    </row>
    <row r="12" spans="2:5" ht="3" customHeight="1">
      <c r="B12" s="41"/>
      <c r="C12" s="42"/>
      <c r="D12" s="42"/>
      <c r="E12" s="43"/>
    </row>
    <row r="13" spans="2:5">
      <c r="B13" s="41" t="s">
        <v>132</v>
      </c>
      <c r="C13" s="42"/>
      <c r="D13" s="42"/>
      <c r="E13" s="43"/>
    </row>
    <row r="14" spans="2:5" ht="3" customHeight="1">
      <c r="B14" s="41"/>
      <c r="C14" s="42"/>
      <c r="D14" s="42"/>
      <c r="E14" s="43"/>
    </row>
    <row r="15" spans="2:5">
      <c r="B15" s="41" t="s">
        <v>133</v>
      </c>
      <c r="C15" s="42"/>
      <c r="D15" s="42"/>
      <c r="E15" s="43"/>
    </row>
    <row r="16" spans="2:5" ht="3" customHeight="1">
      <c r="B16" s="41"/>
      <c r="C16" s="42"/>
      <c r="D16" s="42"/>
      <c r="E16" s="43"/>
    </row>
    <row r="17" spans="2:12">
      <c r="B17" s="41" t="s">
        <v>134</v>
      </c>
      <c r="C17" s="42"/>
      <c r="D17" s="42"/>
      <c r="E17" s="43"/>
    </row>
    <row r="18" spans="2:12" ht="3" customHeight="1">
      <c r="B18" s="41"/>
      <c r="C18" s="42"/>
      <c r="D18" s="42"/>
      <c r="E18" s="43"/>
    </row>
    <row r="19" spans="2:12">
      <c r="B19" s="41" t="s">
        <v>135</v>
      </c>
      <c r="C19" s="42"/>
      <c r="D19" s="42"/>
      <c r="E19" s="43"/>
    </row>
    <row r="20" spans="2:12" ht="3" customHeight="1">
      <c r="B20" s="41"/>
      <c r="C20" s="42"/>
      <c r="D20" s="42"/>
      <c r="E20" s="43"/>
    </row>
    <row r="21" spans="2:12">
      <c r="B21" s="41" t="s">
        <v>136</v>
      </c>
      <c r="C21" s="42"/>
      <c r="D21" s="42"/>
      <c r="E21" s="43"/>
    </row>
    <row r="22" spans="2:12" ht="3" customHeight="1">
      <c r="B22" s="41"/>
      <c r="C22" s="42"/>
      <c r="D22" s="42"/>
      <c r="E22" s="43"/>
    </row>
    <row r="23" spans="2:12">
      <c r="B23" s="41" t="s">
        <v>137</v>
      </c>
      <c r="C23" s="42"/>
      <c r="D23" s="42"/>
      <c r="E23" s="43"/>
    </row>
    <row r="24" spans="2:12">
      <c r="B24" s="41"/>
      <c r="C24" s="42"/>
      <c r="D24" s="42"/>
      <c r="E24" s="43"/>
    </row>
    <row r="25" spans="2:12">
      <c r="B25" s="158" t="s">
        <v>123</v>
      </c>
      <c r="C25" s="159"/>
      <c r="D25" s="159"/>
      <c r="E25" s="160"/>
    </row>
    <row r="26" spans="2:12">
      <c r="B26" s="158"/>
      <c r="C26" s="159"/>
      <c r="D26" s="159"/>
      <c r="E26" s="160"/>
    </row>
    <row r="27" spans="2:12" ht="15.75" thickBot="1">
      <c r="B27" s="161"/>
      <c r="C27" s="162"/>
      <c r="D27" s="162"/>
      <c r="E27" s="163"/>
    </row>
    <row r="28" spans="2:12">
      <c r="B28" s="73"/>
    </row>
    <row r="29" spans="2:12">
      <c r="L29" t="s">
        <v>125</v>
      </c>
    </row>
    <row r="30" spans="2:12">
      <c r="B30" s="34" t="s">
        <v>53</v>
      </c>
      <c r="C30" s="30" t="s">
        <v>124</v>
      </c>
      <c r="D30" s="30"/>
      <c r="E30" s="50" t="s">
        <v>125</v>
      </c>
      <c r="H30">
        <f>IF(E30=L29,0,1)</f>
        <v>0</v>
      </c>
      <c r="I30">
        <f>IF(OR(E34="Educators Health Plan",H30=1),1,0)</f>
        <v>0</v>
      </c>
      <c r="L30" t="s">
        <v>126</v>
      </c>
    </row>
    <row r="31" spans="2:12" ht="5.0999999999999996" customHeight="1">
      <c r="B31" s="25"/>
      <c r="D31" s="33"/>
      <c r="E31" s="25"/>
    </row>
    <row r="32" spans="2:12">
      <c r="B32" s="128">
        <f>B30+1</f>
        <v>2</v>
      </c>
      <c r="C32" s="30" t="s">
        <v>47</v>
      </c>
      <c r="D32" s="30"/>
      <c r="E32" s="50" t="s">
        <v>160</v>
      </c>
      <c r="H32">
        <f>IF(E32="10 Month",20,24)</f>
        <v>20</v>
      </c>
    </row>
    <row r="33" spans="2:10" ht="5.0999999999999996" customHeight="1">
      <c r="B33" s="25"/>
      <c r="D33" s="33"/>
      <c r="E33" s="25"/>
    </row>
    <row r="34" spans="2:10">
      <c r="B34" s="128">
        <f>B32+1</f>
        <v>3</v>
      </c>
      <c r="C34" s="30" t="s">
        <v>38</v>
      </c>
      <c r="D34" s="30"/>
      <c r="E34" s="50" t="s">
        <v>84</v>
      </c>
      <c r="G34" t="s">
        <v>40</v>
      </c>
      <c r="H34" s="119">
        <f>INDEX(Premiums!$C$5:$J$9,MATCH(E36,Premiums!$B$5:$B$9,0),MATCH(E34,Premiums!$C$4:$J$4,0))</f>
        <v>0</v>
      </c>
      <c r="I34">
        <f>IF(OR(E34=Premiums!C4,E34=Premiums!D4),0,IF(E34=Premiums!E4,1,IF(E34=Premiums!F4,2,-1)))</f>
        <v>-1</v>
      </c>
      <c r="J34">
        <f>IF(OR(E34=Premiums!C4,E34=Premiums!D4),0,IF(OR(E34=Premiums!E4,E34=Premiums!F4),1,2))</f>
        <v>2</v>
      </c>
    </row>
    <row r="35" spans="2:10" ht="5.0999999999999996" customHeight="1">
      <c r="B35" s="29"/>
      <c r="D35" s="33"/>
      <c r="E35" s="31"/>
    </row>
    <row r="36" spans="2:10">
      <c r="B36" s="128">
        <f>B34+1</f>
        <v>4</v>
      </c>
      <c r="C36" s="30" t="s">
        <v>39</v>
      </c>
      <c r="D36" s="30"/>
      <c r="E36" s="50" t="s">
        <v>36</v>
      </c>
    </row>
    <row r="37" spans="2:10" ht="5.0999999999999996" customHeight="1">
      <c r="B37" s="29"/>
      <c r="D37" s="33"/>
      <c r="E37" s="31"/>
    </row>
    <row r="38" spans="2:10">
      <c r="B38" s="128">
        <f>B36+1</f>
        <v>5</v>
      </c>
      <c r="C38" s="30" t="s">
        <v>82</v>
      </c>
      <c r="D38" s="30"/>
      <c r="E38" s="50" t="s">
        <v>85</v>
      </c>
      <c r="G38" t="s">
        <v>41</v>
      </c>
      <c r="H38" s="119">
        <f>INDEX(Premiums!$C$12:$J$16,MATCH(E40,Premiums!$B$12:$B$16,0),MATCH(E38,Premiums!$C$11:$J$11,0))</f>
        <v>0</v>
      </c>
      <c r="I38">
        <f>IF(E38=Premiums!C11,0,IF(E38=Premiums!D11,1,IF(E38=Premiums!E11,2,3)))</f>
        <v>3</v>
      </c>
      <c r="J38">
        <f>IF(E38=Premiums!C11,0,IF(OR(E38=Premiums!D11,E38=Premiums!E11),1,2))</f>
        <v>2</v>
      </c>
    </row>
    <row r="39" spans="2:10" ht="5.0999999999999996" customHeight="1">
      <c r="B39" s="29"/>
      <c r="D39" s="33"/>
      <c r="E39" s="31"/>
    </row>
    <row r="40" spans="2:10">
      <c r="B40" s="128">
        <f>B38+1</f>
        <v>6</v>
      </c>
      <c r="C40" s="30" t="s">
        <v>83</v>
      </c>
      <c r="D40" s="30"/>
      <c r="E40" s="50" t="s">
        <v>36</v>
      </c>
    </row>
    <row r="41" spans="2:10" ht="5.0999999999999996" customHeight="1">
      <c r="B41" s="25"/>
      <c r="D41" s="33"/>
      <c r="E41" s="25"/>
    </row>
    <row r="42" spans="2:10">
      <c r="B42" s="128">
        <f>B40+1</f>
        <v>7</v>
      </c>
      <c r="C42" s="30" t="s">
        <v>102</v>
      </c>
      <c r="D42" s="30"/>
      <c r="E42" s="50" t="s">
        <v>105</v>
      </c>
      <c r="G42" t="s">
        <v>108</v>
      </c>
      <c r="H42" s="119">
        <f>INDEX(Premiums!$C$19:$D$22,MATCH(E44,Premiums!$B$19:$B$22,0),MATCH(E42,Premiums!$C$18:$D$18,0))</f>
        <v>0</v>
      </c>
    </row>
    <row r="43" spans="2:10" ht="5.0999999999999996" customHeight="1">
      <c r="B43" s="29"/>
      <c r="D43" s="33"/>
      <c r="E43" s="31"/>
    </row>
    <row r="44" spans="2:10">
      <c r="B44" s="128">
        <f>B42+1</f>
        <v>8</v>
      </c>
      <c r="C44" s="30" t="s">
        <v>107</v>
      </c>
      <c r="D44" s="30"/>
      <c r="E44" s="50" t="s">
        <v>36</v>
      </c>
    </row>
    <row r="45" spans="2:10" ht="5.0999999999999996" customHeight="1">
      <c r="B45" s="29"/>
      <c r="D45" s="33"/>
      <c r="E45" s="31"/>
    </row>
    <row r="46" spans="2:10">
      <c r="B46" s="128">
        <f>B44+1</f>
        <v>9</v>
      </c>
      <c r="C46" s="30" t="s">
        <v>104</v>
      </c>
      <c r="D46" s="30"/>
      <c r="E46" s="50" t="s">
        <v>106</v>
      </c>
      <c r="G46" t="s">
        <v>109</v>
      </c>
      <c r="H46" s="119">
        <f>INDEX(Premiums!$C$26:$D$29,MATCH(E48,Premiums!$B$26:$B$29,0),MATCH(E46,Premiums!$C$25:$D$25,0))</f>
        <v>0</v>
      </c>
    </row>
    <row r="47" spans="2:10" ht="5.0999999999999996" customHeight="1">
      <c r="B47" s="29"/>
      <c r="D47" s="33"/>
      <c r="E47" s="31"/>
    </row>
    <row r="48" spans="2:10">
      <c r="B48" s="128">
        <f>B46+1</f>
        <v>10</v>
      </c>
      <c r="C48" s="30" t="s">
        <v>110</v>
      </c>
      <c r="D48" s="30"/>
      <c r="E48" s="50" t="s">
        <v>36</v>
      </c>
    </row>
    <row r="49" spans="2:10" ht="5.0999999999999996" customHeight="1">
      <c r="B49" s="29"/>
      <c r="D49" s="33"/>
      <c r="E49" s="31"/>
    </row>
    <row r="50" spans="2:10">
      <c r="B50" s="128">
        <f>B48+1</f>
        <v>11</v>
      </c>
      <c r="C50" s="30" t="s">
        <v>43</v>
      </c>
      <c r="D50" s="30"/>
      <c r="E50" s="51">
        <v>100000</v>
      </c>
      <c r="G50" t="s">
        <v>48</v>
      </c>
      <c r="H50" s="119">
        <f>H34+H38+H42+H46</f>
        <v>0</v>
      </c>
    </row>
    <row r="51" spans="2:10">
      <c r="E51" s="25"/>
      <c r="G51" t="s">
        <v>49</v>
      </c>
      <c r="H51" s="119">
        <f>H50*12</f>
        <v>0</v>
      </c>
    </row>
    <row r="52" spans="2:10">
      <c r="E52" s="25"/>
    </row>
    <row r="53" spans="2:10">
      <c r="E53" s="25"/>
    </row>
    <row r="54" spans="2:10">
      <c r="B54" s="35" t="s">
        <v>88</v>
      </c>
      <c r="C54" s="30" t="s">
        <v>92</v>
      </c>
      <c r="D54" s="30"/>
      <c r="E54" s="36">
        <f>IF(AND(H30=1,H30=J34=FALSE),"Please update plan selection",IF(AND(I38=3,I34=I38=FALSE),H34,IF(I34=I38=FALSE,"Medical &amp; Rx plans must match",H34)))</f>
        <v>0</v>
      </c>
      <c r="G54" t="s">
        <v>50</v>
      </c>
      <c r="H54">
        <f>E54*12*E56</f>
        <v>0</v>
      </c>
      <c r="J54" s="152"/>
    </row>
    <row r="55" spans="2:10" ht="5.0999999999999996" customHeight="1">
      <c r="B55" s="25"/>
      <c r="D55" s="33"/>
      <c r="E55" s="32"/>
    </row>
    <row r="56" spans="2:10">
      <c r="B56" s="35" t="s">
        <v>89</v>
      </c>
      <c r="C56" s="30" t="s">
        <v>93</v>
      </c>
      <c r="D56" s="30"/>
      <c r="E56" s="37">
        <f>IF(I34&gt;0,"",INDEX('Ch 78 Contribution %s'!$L$6:$O$31,MATCH(E50,'Ch 78 Contribution %s'!$A$6:$A$31,1),MATCH(E36,'Ch 78 Contribution %s'!$L$5:$O$5,0)))</f>
        <v>0.35</v>
      </c>
      <c r="H56" s="52"/>
      <c r="I56" s="24"/>
    </row>
    <row r="57" spans="2:10" ht="5.0999999999999996" customHeight="1">
      <c r="B57" s="25"/>
      <c r="E57" s="26"/>
      <c r="F57" s="24"/>
    </row>
    <row r="58" spans="2:10">
      <c r="B58" s="122" t="s">
        <v>90</v>
      </c>
      <c r="C58" s="123" t="s">
        <v>94</v>
      </c>
      <c r="D58" s="124"/>
      <c r="E58" s="36">
        <f>IFERROR(H58,"")</f>
        <v>0</v>
      </c>
      <c r="G58" t="s">
        <v>51</v>
      </c>
      <c r="H58" s="119">
        <f>ROUND(H54/H32,2)</f>
        <v>0</v>
      </c>
    </row>
    <row r="59" spans="2:10" ht="5.0999999999999996" customHeight="1">
      <c r="B59" s="25"/>
      <c r="E59" s="26"/>
      <c r="F59" s="24"/>
    </row>
    <row r="60" spans="2:10">
      <c r="B60" s="35" t="s">
        <v>91</v>
      </c>
      <c r="C60" s="30" t="s">
        <v>95</v>
      </c>
      <c r="D60" s="30"/>
      <c r="E60" s="36" t="str">
        <f>IF(I34=I38=FALSE,"Medical &amp; Rx plans must match",IF(AND(H30=1,H30=J38=FALSE),"Please update plan selection",H38))</f>
        <v>Medical &amp; Rx plans must match</v>
      </c>
      <c r="G60" t="s">
        <v>50</v>
      </c>
      <c r="H60" s="24" t="e">
        <f>E60*12*E62</f>
        <v>#VALUE!</v>
      </c>
    </row>
    <row r="61" spans="2:10" ht="5.0999999999999996" customHeight="1">
      <c r="B61" s="25"/>
      <c r="D61" s="33"/>
      <c r="E61" s="32"/>
    </row>
    <row r="62" spans="2:10">
      <c r="B62" s="35" t="s">
        <v>87</v>
      </c>
      <c r="C62" s="30" t="s">
        <v>96</v>
      </c>
      <c r="D62" s="30"/>
      <c r="E62" s="37">
        <f>IF(I34&gt;0,"",INDEX('Ch 78 Contribution %s'!$L$6:$O$31,MATCH(E50,'Ch 78 Contribution %s'!$A$6:$A$31,1),MATCH(E40,'Ch 78 Contribution %s'!$L$5:$O$5,0)))</f>
        <v>0.35</v>
      </c>
      <c r="H62" s="52"/>
    </row>
    <row r="63" spans="2:10" ht="5.0999999999999996" customHeight="1">
      <c r="B63" s="25"/>
      <c r="E63" s="26"/>
      <c r="F63" s="24"/>
    </row>
    <row r="64" spans="2:10">
      <c r="B64" s="122" t="s">
        <v>86</v>
      </c>
      <c r="C64" s="123" t="s">
        <v>97</v>
      </c>
      <c r="D64" s="124"/>
      <c r="E64" s="36" t="str">
        <f>IFERROR(H64,"")</f>
        <v/>
      </c>
      <c r="G64" t="s">
        <v>51</v>
      </c>
      <c r="H64" s="119" t="e">
        <f>ROUND(H60/H32,2)</f>
        <v>#VALUE!</v>
      </c>
    </row>
    <row r="65" spans="2:9" ht="5.0999999999999996" customHeight="1">
      <c r="B65" s="25"/>
      <c r="E65" s="26"/>
      <c r="F65" s="24"/>
    </row>
    <row r="66" spans="2:9">
      <c r="B66" s="34" t="s">
        <v>98</v>
      </c>
      <c r="C66" s="30" t="s">
        <v>111</v>
      </c>
      <c r="D66" s="30"/>
      <c r="E66" s="36">
        <f>IF(ISNA(H42),"Please select a plan",H42)</f>
        <v>0</v>
      </c>
      <c r="G66" t="s">
        <v>50</v>
      </c>
      <c r="H66" s="24">
        <f>E66*12*E68</f>
        <v>0</v>
      </c>
    </row>
    <row r="67" spans="2:9" ht="5.0999999999999996" customHeight="1">
      <c r="B67" s="25"/>
      <c r="D67" s="33"/>
      <c r="E67" s="32"/>
    </row>
    <row r="68" spans="2:9">
      <c r="B68" s="34" t="s">
        <v>117</v>
      </c>
      <c r="C68" s="30" t="s">
        <v>112</v>
      </c>
      <c r="D68" s="30"/>
      <c r="E68" s="37">
        <f>INDEX('Ch 78 Contribution %s'!$L$6:$O$31,MATCH(E50,'Ch 78 Contribution %s'!$A$6:$A$31,1),MATCH(E44,'Ch 78 Contribution %s'!$L$5:$O$5,0))</f>
        <v>0.35</v>
      </c>
      <c r="H68" s="52"/>
      <c r="I68" s="24"/>
    </row>
    <row r="69" spans="2:9" ht="5.0999999999999996" customHeight="1">
      <c r="B69" s="25"/>
      <c r="E69" s="26"/>
      <c r="F69" s="24"/>
    </row>
    <row r="70" spans="2:9">
      <c r="B70" s="125" t="s">
        <v>118</v>
      </c>
      <c r="C70" s="123" t="s">
        <v>113</v>
      </c>
      <c r="D70" s="124"/>
      <c r="E70" s="36">
        <f>IFERROR(H70,"")</f>
        <v>0</v>
      </c>
      <c r="G70" t="s">
        <v>51</v>
      </c>
      <c r="H70" s="119">
        <f>ROUND(H66/H32,2)</f>
        <v>0</v>
      </c>
    </row>
    <row r="71" spans="2:9" ht="5.0999999999999996" customHeight="1">
      <c r="B71" s="25"/>
      <c r="E71" s="26"/>
      <c r="F71" s="24"/>
    </row>
    <row r="72" spans="2:9">
      <c r="B72" s="34" t="s">
        <v>119</v>
      </c>
      <c r="C72" s="30" t="s">
        <v>114</v>
      </c>
      <c r="D72" s="30"/>
      <c r="E72" s="36">
        <f>IF(ISNA(H46),"Please select a plan",H46)</f>
        <v>0</v>
      </c>
      <c r="G72" t="s">
        <v>50</v>
      </c>
      <c r="H72" s="24">
        <f>E72*12*E74</f>
        <v>0</v>
      </c>
    </row>
    <row r="73" spans="2:9" ht="5.0999999999999996" customHeight="1">
      <c r="B73" s="25"/>
      <c r="D73" s="33"/>
      <c r="E73" s="32"/>
    </row>
    <row r="74" spans="2:9">
      <c r="B74" s="34" t="s">
        <v>120</v>
      </c>
      <c r="C74" s="30" t="s">
        <v>115</v>
      </c>
      <c r="D74" s="30"/>
      <c r="E74" s="37">
        <f>INDEX('Ch 78 Contribution %s'!$L$6:$O$31,MATCH(E50,'Ch 78 Contribution %s'!$A$6:$A$31,1),MATCH(E48,'Ch 78 Contribution %s'!$L$5:$O$5,0))</f>
        <v>0.35</v>
      </c>
      <c r="H74" s="52"/>
    </row>
    <row r="75" spans="2:9" ht="5.0999999999999996" customHeight="1">
      <c r="B75" s="25"/>
      <c r="E75" s="26"/>
      <c r="F75" s="24"/>
    </row>
    <row r="76" spans="2:9">
      <c r="B76" s="125" t="s">
        <v>121</v>
      </c>
      <c r="C76" s="123" t="s">
        <v>116</v>
      </c>
      <c r="D76" s="124"/>
      <c r="E76" s="36">
        <f>IFERROR(H76,"")</f>
        <v>0</v>
      </c>
      <c r="G76" t="s">
        <v>51</v>
      </c>
      <c r="H76" s="119">
        <f>ROUND(H72/H32,2)</f>
        <v>0</v>
      </c>
    </row>
    <row r="77" spans="2:9" ht="5.0999999999999996" customHeight="1">
      <c r="B77" s="25"/>
      <c r="E77" s="26"/>
      <c r="F77" s="24"/>
    </row>
    <row r="78" spans="2:9">
      <c r="B78" s="126" t="s">
        <v>122</v>
      </c>
      <c r="C78" s="127" t="s">
        <v>139</v>
      </c>
      <c r="D78" s="123"/>
      <c r="E78" s="37" t="str">
        <f>IF(E34="NJ Educators Health Plan",INDEX('Ch 78 Contribution %s'!$AC$6:$AG$13,MATCH(MIN(E50,125000),'Ch 78 Contribution %s'!$R$6:$R$13,1),MATCH(E36,'Ch 78 Contribution %s'!$AC$5:$AG$5,0)),IF(E34="Garden State Health Plan",INDEX('Ch 78 Contribution %s'!$C$37:$G$44,MATCH(MIN(E50,125000),'Ch 78 Contribution %s'!$A$37:$A$44,1),MATCH(E36,'Ch 78 Contribution %s'!$C$36:$G$36,0)),""))</f>
        <v/>
      </c>
      <c r="H78" t="e">
        <f>E50*E78/H32+SUM(E76,E70)</f>
        <v>#VALUE!</v>
      </c>
    </row>
    <row r="79" spans="2:9" ht="5.0999999999999996" customHeight="1">
      <c r="B79" s="25"/>
      <c r="E79" s="26"/>
      <c r="F79" s="24"/>
    </row>
    <row r="80" spans="2:9">
      <c r="B80" s="126" t="s">
        <v>138</v>
      </c>
      <c r="C80" s="127" t="s">
        <v>99</v>
      </c>
      <c r="D80" s="123"/>
      <c r="E80" s="120" t="str">
        <f>IFERROR(IF(I34&gt;0,H78,IF(SUM(E58,E64,E70,E76)=0,"--",SUM(E58,E64,E70,E76))),"")</f>
        <v>--</v>
      </c>
      <c r="G80" t="s">
        <v>100</v>
      </c>
      <c r="H80" s="119" t="e">
        <f>H58+H64</f>
        <v>#VALUE!</v>
      </c>
    </row>
    <row r="81" spans="1:8" ht="5.0999999999999996" customHeight="1">
      <c r="B81" s="25"/>
      <c r="E81" s="26"/>
      <c r="F81" s="24"/>
    </row>
    <row r="82" spans="1:8">
      <c r="B82" s="25"/>
      <c r="E82" s="26"/>
      <c r="G82" t="s">
        <v>75</v>
      </c>
      <c r="H82" s="121">
        <f>E50*0.015/H32</f>
        <v>75</v>
      </c>
    </row>
    <row r="83" spans="1:8" hidden="1">
      <c r="B83" s="167" t="e">
        <f>IF(ISNA(IF(H82&gt;H80,"Note: Under Chapter 78, all employees must pay a minimum of 1.5% of their salary towards benefits contributions. In order to meet this threshold, you will be charged an additional contribution of "&amp;TEXT(H91,"$0.00")&amp;" per pay, for a total per pay contribution of "&amp;TEXT(E80,"$0.00")&amp;".","")),"Please select a valid plan.",IF(H82&gt;H80,"Note: Under Chapter 78, all employees must pay a minimum of 1.5% of their salary towards benefits contributions. In order to meet this threshold, you will be charged an additional contribution of "&amp;TEXT(H91,"$0.00")&amp;" per pay, for a total per pay contribution of "&amp;TEXT(E80,"$0.00")&amp;".",""))</f>
        <v>#VALUE!</v>
      </c>
      <c r="C83" s="167"/>
      <c r="D83" s="167"/>
      <c r="E83" s="167"/>
    </row>
    <row r="84" spans="1:8" hidden="1">
      <c r="B84" s="167"/>
      <c r="C84" s="167"/>
      <c r="D84" s="167"/>
      <c r="E84" s="167"/>
    </row>
    <row r="85" spans="1:8" hidden="1">
      <c r="B85" s="167"/>
      <c r="C85" s="167"/>
      <c r="D85" s="167"/>
      <c r="E85" s="167"/>
    </row>
    <row r="86" spans="1:8" hidden="1">
      <c r="B86" s="25"/>
      <c r="E86" s="26"/>
    </row>
    <row r="87" spans="1:8" hidden="1"/>
    <row r="88" spans="1:8" ht="15.75" thickBot="1">
      <c r="B88" s="27" t="s">
        <v>54</v>
      </c>
    </row>
    <row r="89" spans="1:8" ht="3" customHeight="1">
      <c r="B89" s="44"/>
      <c r="C89" s="45"/>
      <c r="D89" s="45"/>
      <c r="E89" s="46"/>
    </row>
    <row r="90" spans="1:8" ht="15" customHeight="1">
      <c r="B90" s="164" t="s">
        <v>55</v>
      </c>
      <c r="C90" s="165"/>
      <c r="D90" s="165"/>
      <c r="E90" s="166"/>
      <c r="G90" t="s">
        <v>77</v>
      </c>
      <c r="H90" s="119" t="e">
        <f>H80</f>
        <v>#VALUE!</v>
      </c>
    </row>
    <row r="91" spans="1:8" ht="15" customHeight="1">
      <c r="B91" s="164"/>
      <c r="C91" s="165"/>
      <c r="D91" s="165"/>
      <c r="E91" s="166"/>
      <c r="G91" t="s">
        <v>76</v>
      </c>
      <c r="H91" s="119" t="e">
        <f>IF(H82&gt;H80,H82-H80,0)</f>
        <v>#VALUE!</v>
      </c>
    </row>
    <row r="92" spans="1:8" ht="3" customHeight="1" thickBot="1">
      <c r="A92" s="28"/>
      <c r="B92" s="47"/>
      <c r="C92" s="48"/>
      <c r="D92" s="48"/>
      <c r="E92" s="49"/>
    </row>
    <row r="94" spans="1:8">
      <c r="G94" t="s">
        <v>100</v>
      </c>
    </row>
  </sheetData>
  <sheetProtection algorithmName="SHA-512" hashValue="f4VLrU+V8WzKxijNTlJBeU4UaXG7HN4KQD8CrfnWwGZuFhfNShy6dXmT/VC/4mCiy59rBEHz5XG/F5Dq5sl3LA==" saltValue="uzPWy9xewJXfvKOKHdEMwA==" spinCount="100000" sheet="1" selectLockedCells="1"/>
  <mergeCells count="3">
    <mergeCell ref="B25:E27"/>
    <mergeCell ref="B90:E91"/>
    <mergeCell ref="B83:E85"/>
  </mergeCells>
  <conditionalFormatting sqref="B83:E85">
    <cfRule type="expression" dxfId="11" priority="19">
      <formula>$E$80="--"</formula>
    </cfRule>
  </conditionalFormatting>
  <conditionalFormatting sqref="E78">
    <cfRule type="expression" dxfId="1" priority="1">
      <formula>$I$34=0</formula>
    </cfRule>
  </conditionalFormatting>
  <conditionalFormatting sqref="E80">
    <cfRule type="expression" dxfId="0" priority="18">
      <formula>$E$80="--"</formula>
    </cfRule>
  </conditionalFormatting>
  <dataValidations count="3">
    <dataValidation type="list" allowBlank="1" showInputMessage="1" showErrorMessage="1" sqref="E32" xr:uid="{00000000-0002-0000-0000-000000000000}">
      <formula1>"10 Month,12 Month"</formula1>
    </dataValidation>
    <dataValidation type="list" allowBlank="1" showInputMessage="1" showErrorMessage="1" sqref="E30" xr:uid="{00000000-0002-0000-0000-000001000000}">
      <formula1>$L$29:$L$30</formula1>
    </dataValidation>
    <dataValidation type="list" allowBlank="1" showInputMessage="1" showErrorMessage="1" sqref="E39 E43" xr:uid="{00000000-0002-0000-0000-000002000000}">
      <formula1>$C$4:$J$4</formula1>
    </dataValidation>
  </dataValidations>
  <pageMargins left="0.7" right="0.7" top="1" bottom="0.75" header="0.3" footer="0.3"/>
  <pageSetup scale="74" orientation="portrait" horizontalDpi="1200" verticalDpi="1200" r:id="rId1"/>
  <headerFooter>
    <oddHeader>&amp;L&amp;"-,Bold"&amp;18Glen Ridge Public Schools&amp;"-,Regular"&amp;14
Medical, Prescription, Dental, &amp;&amp; Vision Contribution Calculator&amp;R&amp;G</oddHead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3" id="{60358D09-5296-416A-AD3C-5A09CF18905C}">
            <xm:f>$E$34=Premiums!$G$4</xm:f>
            <x14:dxf>
              <font>
                <color theme="0" tint="-0.14996795556505021"/>
              </font>
              <fill>
                <patternFill>
                  <bgColor theme="0" tint="-0.14996795556505021"/>
                </patternFill>
              </fill>
            </x14:dxf>
          </x14:cfRule>
          <xm:sqref>E36 E56 E58</xm:sqref>
        </x14:conditionalFormatting>
        <x14:conditionalFormatting xmlns:xm="http://schemas.microsoft.com/office/excel/2006/main">
          <x14:cfRule type="expression" priority="6" id="{6DBC6A7A-6314-45E2-AAE4-63CCBB100A7A}">
            <xm:f>$E$38=Premiums!$F$11</xm:f>
            <x14:dxf>
              <font>
                <color theme="0" tint="-0.14996795556505021"/>
              </font>
              <fill>
                <patternFill>
                  <bgColor theme="0" tint="-0.14996795556505021"/>
                </patternFill>
              </fill>
            </x14:dxf>
          </x14:cfRule>
          <xm:sqref>E40</xm:sqref>
        </x14:conditionalFormatting>
        <x14:conditionalFormatting xmlns:xm="http://schemas.microsoft.com/office/excel/2006/main">
          <x14:cfRule type="expression" priority="16" id="{99801302-2C28-47FC-B259-B01CC1FD4EE7}">
            <xm:f>$E$42=Premiums!$D$18</xm:f>
            <x14:dxf>
              <font>
                <color theme="0" tint="-0.14996795556505021"/>
              </font>
              <fill>
                <patternFill>
                  <bgColor theme="0" tint="-0.14996795556505021"/>
                </patternFill>
              </fill>
            </x14:dxf>
          </x14:cfRule>
          <xm:sqref>E44 E68 E70</xm:sqref>
        </x14:conditionalFormatting>
        <x14:conditionalFormatting xmlns:xm="http://schemas.microsoft.com/office/excel/2006/main">
          <x14:cfRule type="expression" priority="15" id="{37C392E7-33AA-4A1A-BC99-B4DB57F71DDA}">
            <xm:f>$E$46=Premiums!$D$25</xm:f>
            <x14:dxf>
              <font>
                <color theme="0" tint="-0.14996795556505021"/>
              </font>
              <fill>
                <patternFill>
                  <bgColor theme="0" tint="-0.14996795556505021"/>
                </patternFill>
              </fill>
            </x14:dxf>
          </x14:cfRule>
          <xm:sqref>E48 E74</xm:sqref>
        </x14:conditionalFormatting>
        <x14:conditionalFormatting xmlns:xm="http://schemas.microsoft.com/office/excel/2006/main">
          <x14:cfRule type="expression" priority="21" id="{FD5DCC06-82E8-4A5E-A492-0AAF096BACE2}">
            <xm:f>$E$34=Premiums!$G$4</xm:f>
            <x14:dxf>
              <font>
                <color theme="0" tint="-0.14996795556505021"/>
              </font>
              <fill>
                <patternFill>
                  <bgColor theme="0" tint="-0.14996795556505021"/>
                </patternFill>
              </fill>
            </x14:dxf>
          </x14:cfRule>
          <xm:sqref>E54</xm:sqref>
        </x14:conditionalFormatting>
        <x14:conditionalFormatting xmlns:xm="http://schemas.microsoft.com/office/excel/2006/main">
          <x14:cfRule type="expression" priority="5" id="{37A0A484-A103-4C78-A18C-CF3A2FE69B95}">
            <xm:f>$E$38=Premiums!$F$11</xm:f>
            <x14:dxf>
              <font>
                <color theme="0" tint="-0.14996795556505021"/>
              </font>
              <fill>
                <patternFill>
                  <bgColor theme="0" tint="-0.14996795556505021"/>
                </patternFill>
              </fill>
            </x14:dxf>
          </x14:cfRule>
          <xm:sqref>E60 E62 E64</xm:sqref>
        </x14:conditionalFormatting>
        <x14:conditionalFormatting xmlns:xm="http://schemas.microsoft.com/office/excel/2006/main">
          <x14:cfRule type="expression" priority="14" id="{6A117781-CB70-467B-81CC-ACBA3A0F9F9E}">
            <xm:f>$E$42=Premiums!$D$18</xm:f>
            <x14:dxf>
              <font>
                <color theme="0" tint="-0.14996795556505021"/>
              </font>
              <fill>
                <patternFill>
                  <bgColor theme="0" tint="-0.14996795556505021"/>
                </patternFill>
              </fill>
            </x14:dxf>
          </x14:cfRule>
          <xm:sqref>E66</xm:sqref>
        </x14:conditionalFormatting>
        <x14:conditionalFormatting xmlns:xm="http://schemas.microsoft.com/office/excel/2006/main">
          <x14:cfRule type="expression" priority="13" id="{ED6B025F-7B4E-4ED2-88AD-9D6B43351434}">
            <xm:f>$E$46=Premiums!$D$25</xm:f>
            <x14:dxf>
              <font>
                <color theme="0" tint="-0.14996795556505021"/>
              </font>
              <fill>
                <patternFill>
                  <bgColor theme="0" tint="-0.14996795556505021"/>
                </patternFill>
              </fill>
            </x14:dxf>
          </x14:cfRule>
          <xm:sqref>E72</xm:sqref>
        </x14:conditionalFormatting>
        <x14:conditionalFormatting xmlns:xm="http://schemas.microsoft.com/office/excel/2006/main">
          <x14:cfRule type="expression" priority="8" id="{F58938D2-C29B-4A51-A996-9DDD21ED685F}">
            <xm:f>$E$46=Premiums!$D$25</xm:f>
            <x14:dxf>
              <font>
                <color theme="0" tint="-0.14996795556505021"/>
              </font>
              <fill>
                <patternFill>
                  <bgColor theme="0" tint="-0.14996795556505021"/>
                </patternFill>
              </fill>
            </x14:dxf>
          </x14:cfRule>
          <xm:sqref>E76</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3000000}">
          <x14:formula1>
            <xm:f>'Ch 78 Contribution %s'!$L$5:$O$5</xm:f>
          </x14:formula1>
          <xm:sqref>E36:E37 E40 E44:E45 E47:E49</xm:sqref>
        </x14:dataValidation>
        <x14:dataValidation type="list" allowBlank="1" showInputMessage="1" showErrorMessage="1" xr:uid="{00000000-0002-0000-0000-000005000000}">
          <x14:formula1>
            <xm:f>Premiums!$C$4:$J$4</xm:f>
          </x14:formula1>
          <xm:sqref>E35</xm:sqref>
        </x14:dataValidation>
        <x14:dataValidation type="list" allowBlank="1" showInputMessage="1" showErrorMessage="1" xr:uid="{00000000-0002-0000-0000-000006000000}">
          <x14:formula1>
            <xm:f>Premiums!$K$4:$O$4</xm:f>
          </x14:formula1>
          <xm:sqref>E34</xm:sqref>
        </x14:dataValidation>
        <x14:dataValidation type="list" allowBlank="1" showInputMessage="1" showErrorMessage="1" xr:uid="{00000000-0002-0000-0000-000007000000}">
          <x14:formula1>
            <xm:f>Premiums!$C$18:$D$18</xm:f>
          </x14:formula1>
          <xm:sqref>E42</xm:sqref>
        </x14:dataValidation>
        <x14:dataValidation type="list" allowBlank="1" showInputMessage="1" showErrorMessage="1" xr:uid="{00000000-0002-0000-0000-000008000000}">
          <x14:formula1>
            <xm:f>Premiums!$C$25:$D$25</xm:f>
          </x14:formula1>
          <xm:sqref>E46</xm:sqref>
        </x14:dataValidation>
        <x14:dataValidation type="list" allowBlank="1" showInputMessage="1" showErrorMessage="1" xr:uid="{00000000-0002-0000-0000-000004000000}">
          <x14:formula1>
            <xm:f>Premiums!$K$11:$N$11</xm:f>
          </x14:formula1>
          <xm:sqref>E38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67"/>
  <sheetViews>
    <sheetView zoomScale="85" zoomScaleNormal="85" workbookViewId="0"/>
  </sheetViews>
  <sheetFormatPr defaultRowHeight="15"/>
  <cols>
    <col min="1" max="1" width="11.5703125" style="1" bestFit="1" customWidth="1"/>
    <col min="2" max="2" width="22.7109375" style="1" customWidth="1"/>
    <col min="3" max="3" width="13.140625" style="1" customWidth="1"/>
    <col min="4" max="4" width="16.140625" style="1" customWidth="1"/>
    <col min="5" max="15" width="13.140625" style="1" customWidth="1"/>
    <col min="16" max="17" width="9.140625" style="1"/>
    <col min="18" max="18" width="23.42578125" bestFit="1" customWidth="1"/>
    <col min="19" max="19" width="24.42578125" customWidth="1"/>
    <col min="20" max="28" width="9.140625" hidden="1" customWidth="1"/>
    <col min="29" max="30" width="15.42578125" customWidth="1"/>
    <col min="31" max="31" width="19.28515625" customWidth="1"/>
    <col min="32" max="33" width="15.42578125" customWidth="1"/>
    <col min="34" max="257" width="9.140625" style="1"/>
    <col min="258" max="258" width="11.5703125" style="1" bestFit="1" customWidth="1"/>
    <col min="259" max="259" width="22.7109375" style="1" customWidth="1"/>
    <col min="260" max="271" width="13.140625" style="1" customWidth="1"/>
    <col min="272" max="513" width="9.140625" style="1"/>
    <col min="514" max="514" width="11.5703125" style="1" bestFit="1" customWidth="1"/>
    <col min="515" max="515" width="22.7109375" style="1" customWidth="1"/>
    <col min="516" max="527" width="13.140625" style="1" customWidth="1"/>
    <col min="528" max="769" width="9.140625" style="1"/>
    <col min="770" max="770" width="11.5703125" style="1" bestFit="1" customWidth="1"/>
    <col min="771" max="771" width="22.7109375" style="1" customWidth="1"/>
    <col min="772" max="783" width="13.140625" style="1" customWidth="1"/>
    <col min="784" max="1025" width="9.140625" style="1"/>
    <col min="1026" max="1026" width="11.5703125" style="1" bestFit="1" customWidth="1"/>
    <col min="1027" max="1027" width="22.7109375" style="1" customWidth="1"/>
    <col min="1028" max="1039" width="13.140625" style="1" customWidth="1"/>
    <col min="1040" max="1281" width="9.140625" style="1"/>
    <col min="1282" max="1282" width="11.5703125" style="1" bestFit="1" customWidth="1"/>
    <col min="1283" max="1283" width="22.7109375" style="1" customWidth="1"/>
    <col min="1284" max="1295" width="13.140625" style="1" customWidth="1"/>
    <col min="1296" max="1537" width="9.140625" style="1"/>
    <col min="1538" max="1538" width="11.5703125" style="1" bestFit="1" customWidth="1"/>
    <col min="1539" max="1539" width="22.7109375" style="1" customWidth="1"/>
    <col min="1540" max="1551" width="13.140625" style="1" customWidth="1"/>
    <col min="1552" max="1793" width="9.140625" style="1"/>
    <col min="1794" max="1794" width="11.5703125" style="1" bestFit="1" customWidth="1"/>
    <col min="1795" max="1795" width="22.7109375" style="1" customWidth="1"/>
    <col min="1796" max="1807" width="13.140625" style="1" customWidth="1"/>
    <col min="1808" max="2049" width="9.140625" style="1"/>
    <col min="2050" max="2050" width="11.5703125" style="1" bestFit="1" customWidth="1"/>
    <col min="2051" max="2051" width="22.7109375" style="1" customWidth="1"/>
    <col min="2052" max="2063" width="13.140625" style="1" customWidth="1"/>
    <col min="2064" max="2305" width="9.140625" style="1"/>
    <col min="2306" max="2306" width="11.5703125" style="1" bestFit="1" customWidth="1"/>
    <col min="2307" max="2307" width="22.7109375" style="1" customWidth="1"/>
    <col min="2308" max="2319" width="13.140625" style="1" customWidth="1"/>
    <col min="2320" max="2561" width="9.140625" style="1"/>
    <col min="2562" max="2562" width="11.5703125" style="1" bestFit="1" customWidth="1"/>
    <col min="2563" max="2563" width="22.7109375" style="1" customWidth="1"/>
    <col min="2564" max="2575" width="13.140625" style="1" customWidth="1"/>
    <col min="2576" max="2817" width="9.140625" style="1"/>
    <col min="2818" max="2818" width="11.5703125" style="1" bestFit="1" customWidth="1"/>
    <col min="2819" max="2819" width="22.7109375" style="1" customWidth="1"/>
    <col min="2820" max="2831" width="13.140625" style="1" customWidth="1"/>
    <col min="2832" max="3073" width="9.140625" style="1"/>
    <col min="3074" max="3074" width="11.5703125" style="1" bestFit="1" customWidth="1"/>
    <col min="3075" max="3075" width="22.7109375" style="1" customWidth="1"/>
    <col min="3076" max="3087" width="13.140625" style="1" customWidth="1"/>
    <col min="3088" max="3329" width="9.140625" style="1"/>
    <col min="3330" max="3330" width="11.5703125" style="1" bestFit="1" customWidth="1"/>
    <col min="3331" max="3331" width="22.7109375" style="1" customWidth="1"/>
    <col min="3332" max="3343" width="13.140625" style="1" customWidth="1"/>
    <col min="3344" max="3585" width="9.140625" style="1"/>
    <col min="3586" max="3586" width="11.5703125" style="1" bestFit="1" customWidth="1"/>
    <col min="3587" max="3587" width="22.7109375" style="1" customWidth="1"/>
    <col min="3588" max="3599" width="13.140625" style="1" customWidth="1"/>
    <col min="3600" max="3841" width="9.140625" style="1"/>
    <col min="3842" max="3842" width="11.5703125" style="1" bestFit="1" customWidth="1"/>
    <col min="3843" max="3843" width="22.7109375" style="1" customWidth="1"/>
    <col min="3844" max="3855" width="13.140625" style="1" customWidth="1"/>
    <col min="3856" max="4097" width="9.140625" style="1"/>
    <col min="4098" max="4098" width="11.5703125" style="1" bestFit="1" customWidth="1"/>
    <col min="4099" max="4099" width="22.7109375" style="1" customWidth="1"/>
    <col min="4100" max="4111" width="13.140625" style="1" customWidth="1"/>
    <col min="4112" max="4353" width="9.140625" style="1"/>
    <col min="4354" max="4354" width="11.5703125" style="1" bestFit="1" customWidth="1"/>
    <col min="4355" max="4355" width="22.7109375" style="1" customWidth="1"/>
    <col min="4356" max="4367" width="13.140625" style="1" customWidth="1"/>
    <col min="4368" max="4609" width="9.140625" style="1"/>
    <col min="4610" max="4610" width="11.5703125" style="1" bestFit="1" customWidth="1"/>
    <col min="4611" max="4611" width="22.7109375" style="1" customWidth="1"/>
    <col min="4612" max="4623" width="13.140625" style="1" customWidth="1"/>
    <col min="4624" max="4865" width="9.140625" style="1"/>
    <col min="4866" max="4866" width="11.5703125" style="1" bestFit="1" customWidth="1"/>
    <col min="4867" max="4867" width="22.7109375" style="1" customWidth="1"/>
    <col min="4868" max="4879" width="13.140625" style="1" customWidth="1"/>
    <col min="4880" max="5121" width="9.140625" style="1"/>
    <col min="5122" max="5122" width="11.5703125" style="1" bestFit="1" customWidth="1"/>
    <col min="5123" max="5123" width="22.7109375" style="1" customWidth="1"/>
    <col min="5124" max="5135" width="13.140625" style="1" customWidth="1"/>
    <col min="5136" max="5377" width="9.140625" style="1"/>
    <col min="5378" max="5378" width="11.5703125" style="1" bestFit="1" customWidth="1"/>
    <col min="5379" max="5379" width="22.7109375" style="1" customWidth="1"/>
    <col min="5380" max="5391" width="13.140625" style="1" customWidth="1"/>
    <col min="5392" max="5633" width="9.140625" style="1"/>
    <col min="5634" max="5634" width="11.5703125" style="1" bestFit="1" customWidth="1"/>
    <col min="5635" max="5635" width="22.7109375" style="1" customWidth="1"/>
    <col min="5636" max="5647" width="13.140625" style="1" customWidth="1"/>
    <col min="5648" max="5889" width="9.140625" style="1"/>
    <col min="5890" max="5890" width="11.5703125" style="1" bestFit="1" customWidth="1"/>
    <col min="5891" max="5891" width="22.7109375" style="1" customWidth="1"/>
    <col min="5892" max="5903" width="13.140625" style="1" customWidth="1"/>
    <col min="5904" max="6145" width="9.140625" style="1"/>
    <col min="6146" max="6146" width="11.5703125" style="1" bestFit="1" customWidth="1"/>
    <col min="6147" max="6147" width="22.7109375" style="1" customWidth="1"/>
    <col min="6148" max="6159" width="13.140625" style="1" customWidth="1"/>
    <col min="6160" max="6401" width="9.140625" style="1"/>
    <col min="6402" max="6402" width="11.5703125" style="1" bestFit="1" customWidth="1"/>
    <col min="6403" max="6403" width="22.7109375" style="1" customWidth="1"/>
    <col min="6404" max="6415" width="13.140625" style="1" customWidth="1"/>
    <col min="6416" max="6657" width="9.140625" style="1"/>
    <col min="6658" max="6658" width="11.5703125" style="1" bestFit="1" customWidth="1"/>
    <col min="6659" max="6659" width="22.7109375" style="1" customWidth="1"/>
    <col min="6660" max="6671" width="13.140625" style="1" customWidth="1"/>
    <col min="6672" max="6913" width="9.140625" style="1"/>
    <col min="6914" max="6914" width="11.5703125" style="1" bestFit="1" customWidth="1"/>
    <col min="6915" max="6915" width="22.7109375" style="1" customWidth="1"/>
    <col min="6916" max="6927" width="13.140625" style="1" customWidth="1"/>
    <col min="6928" max="7169" width="9.140625" style="1"/>
    <col min="7170" max="7170" width="11.5703125" style="1" bestFit="1" customWidth="1"/>
    <col min="7171" max="7171" width="22.7109375" style="1" customWidth="1"/>
    <col min="7172" max="7183" width="13.140625" style="1" customWidth="1"/>
    <col min="7184" max="7425" width="9.140625" style="1"/>
    <col min="7426" max="7426" width="11.5703125" style="1" bestFit="1" customWidth="1"/>
    <col min="7427" max="7427" width="22.7109375" style="1" customWidth="1"/>
    <col min="7428" max="7439" width="13.140625" style="1" customWidth="1"/>
    <col min="7440" max="7681" width="9.140625" style="1"/>
    <col min="7682" max="7682" width="11.5703125" style="1" bestFit="1" customWidth="1"/>
    <col min="7683" max="7683" width="22.7109375" style="1" customWidth="1"/>
    <col min="7684" max="7695" width="13.140625" style="1" customWidth="1"/>
    <col min="7696" max="7937" width="9.140625" style="1"/>
    <col min="7938" max="7938" width="11.5703125" style="1" bestFit="1" customWidth="1"/>
    <col min="7939" max="7939" width="22.7109375" style="1" customWidth="1"/>
    <col min="7940" max="7951" width="13.140625" style="1" customWidth="1"/>
    <col min="7952" max="8193" width="9.140625" style="1"/>
    <col min="8194" max="8194" width="11.5703125" style="1" bestFit="1" customWidth="1"/>
    <col min="8195" max="8195" width="22.7109375" style="1" customWidth="1"/>
    <col min="8196" max="8207" width="13.140625" style="1" customWidth="1"/>
    <col min="8208" max="8449" width="9.140625" style="1"/>
    <col min="8450" max="8450" width="11.5703125" style="1" bestFit="1" customWidth="1"/>
    <col min="8451" max="8451" width="22.7109375" style="1" customWidth="1"/>
    <col min="8452" max="8463" width="13.140625" style="1" customWidth="1"/>
    <col min="8464" max="8705" width="9.140625" style="1"/>
    <col min="8706" max="8706" width="11.5703125" style="1" bestFit="1" customWidth="1"/>
    <col min="8707" max="8707" width="22.7109375" style="1" customWidth="1"/>
    <col min="8708" max="8719" width="13.140625" style="1" customWidth="1"/>
    <col min="8720" max="8961" width="9.140625" style="1"/>
    <col min="8962" max="8962" width="11.5703125" style="1" bestFit="1" customWidth="1"/>
    <col min="8963" max="8963" width="22.7109375" style="1" customWidth="1"/>
    <col min="8964" max="8975" width="13.140625" style="1" customWidth="1"/>
    <col min="8976" max="9217" width="9.140625" style="1"/>
    <col min="9218" max="9218" width="11.5703125" style="1" bestFit="1" customWidth="1"/>
    <col min="9219" max="9219" width="22.7109375" style="1" customWidth="1"/>
    <col min="9220" max="9231" width="13.140625" style="1" customWidth="1"/>
    <col min="9232" max="9473" width="9.140625" style="1"/>
    <col min="9474" max="9474" width="11.5703125" style="1" bestFit="1" customWidth="1"/>
    <col min="9475" max="9475" width="22.7109375" style="1" customWidth="1"/>
    <col min="9476" max="9487" width="13.140625" style="1" customWidth="1"/>
    <col min="9488" max="9729" width="9.140625" style="1"/>
    <col min="9730" max="9730" width="11.5703125" style="1" bestFit="1" customWidth="1"/>
    <col min="9731" max="9731" width="22.7109375" style="1" customWidth="1"/>
    <col min="9732" max="9743" width="13.140625" style="1" customWidth="1"/>
    <col min="9744" max="9985" width="9.140625" style="1"/>
    <col min="9986" max="9986" width="11.5703125" style="1" bestFit="1" customWidth="1"/>
    <col min="9987" max="9987" width="22.7109375" style="1" customWidth="1"/>
    <col min="9988" max="9999" width="13.140625" style="1" customWidth="1"/>
    <col min="10000" max="10241" width="9.140625" style="1"/>
    <col min="10242" max="10242" width="11.5703125" style="1" bestFit="1" customWidth="1"/>
    <col min="10243" max="10243" width="22.7109375" style="1" customWidth="1"/>
    <col min="10244" max="10255" width="13.140625" style="1" customWidth="1"/>
    <col min="10256" max="10497" width="9.140625" style="1"/>
    <col min="10498" max="10498" width="11.5703125" style="1" bestFit="1" customWidth="1"/>
    <col min="10499" max="10499" width="22.7109375" style="1" customWidth="1"/>
    <col min="10500" max="10511" width="13.140625" style="1" customWidth="1"/>
    <col min="10512" max="10753" width="9.140625" style="1"/>
    <col min="10754" max="10754" width="11.5703125" style="1" bestFit="1" customWidth="1"/>
    <col min="10755" max="10755" width="22.7109375" style="1" customWidth="1"/>
    <col min="10756" max="10767" width="13.140625" style="1" customWidth="1"/>
    <col min="10768" max="11009" width="9.140625" style="1"/>
    <col min="11010" max="11010" width="11.5703125" style="1" bestFit="1" customWidth="1"/>
    <col min="11011" max="11011" width="22.7109375" style="1" customWidth="1"/>
    <col min="11012" max="11023" width="13.140625" style="1" customWidth="1"/>
    <col min="11024" max="11265" width="9.140625" style="1"/>
    <col min="11266" max="11266" width="11.5703125" style="1" bestFit="1" customWidth="1"/>
    <col min="11267" max="11267" width="22.7109375" style="1" customWidth="1"/>
    <col min="11268" max="11279" width="13.140625" style="1" customWidth="1"/>
    <col min="11280" max="11521" width="9.140625" style="1"/>
    <col min="11522" max="11522" width="11.5703125" style="1" bestFit="1" customWidth="1"/>
    <col min="11523" max="11523" width="22.7109375" style="1" customWidth="1"/>
    <col min="11524" max="11535" width="13.140625" style="1" customWidth="1"/>
    <col min="11536" max="11777" width="9.140625" style="1"/>
    <col min="11778" max="11778" width="11.5703125" style="1" bestFit="1" customWidth="1"/>
    <col min="11779" max="11779" width="22.7109375" style="1" customWidth="1"/>
    <col min="11780" max="11791" width="13.140625" style="1" customWidth="1"/>
    <col min="11792" max="12033" width="9.140625" style="1"/>
    <col min="12034" max="12034" width="11.5703125" style="1" bestFit="1" customWidth="1"/>
    <col min="12035" max="12035" width="22.7109375" style="1" customWidth="1"/>
    <col min="12036" max="12047" width="13.140625" style="1" customWidth="1"/>
    <col min="12048" max="12289" width="9.140625" style="1"/>
    <col min="12290" max="12290" width="11.5703125" style="1" bestFit="1" customWidth="1"/>
    <col min="12291" max="12291" width="22.7109375" style="1" customWidth="1"/>
    <col min="12292" max="12303" width="13.140625" style="1" customWidth="1"/>
    <col min="12304" max="12545" width="9.140625" style="1"/>
    <col min="12546" max="12546" width="11.5703125" style="1" bestFit="1" customWidth="1"/>
    <col min="12547" max="12547" width="22.7109375" style="1" customWidth="1"/>
    <col min="12548" max="12559" width="13.140625" style="1" customWidth="1"/>
    <col min="12560" max="12801" width="9.140625" style="1"/>
    <col min="12802" max="12802" width="11.5703125" style="1" bestFit="1" customWidth="1"/>
    <col min="12803" max="12803" width="22.7109375" style="1" customWidth="1"/>
    <col min="12804" max="12815" width="13.140625" style="1" customWidth="1"/>
    <col min="12816" max="13057" width="9.140625" style="1"/>
    <col min="13058" max="13058" width="11.5703125" style="1" bestFit="1" customWidth="1"/>
    <col min="13059" max="13059" width="22.7109375" style="1" customWidth="1"/>
    <col min="13060" max="13071" width="13.140625" style="1" customWidth="1"/>
    <col min="13072" max="13313" width="9.140625" style="1"/>
    <col min="13314" max="13314" width="11.5703125" style="1" bestFit="1" customWidth="1"/>
    <col min="13315" max="13315" width="22.7109375" style="1" customWidth="1"/>
    <col min="13316" max="13327" width="13.140625" style="1" customWidth="1"/>
    <col min="13328" max="13569" width="9.140625" style="1"/>
    <col min="13570" max="13570" width="11.5703125" style="1" bestFit="1" customWidth="1"/>
    <col min="13571" max="13571" width="22.7109375" style="1" customWidth="1"/>
    <col min="13572" max="13583" width="13.140625" style="1" customWidth="1"/>
    <col min="13584" max="13825" width="9.140625" style="1"/>
    <col min="13826" max="13826" width="11.5703125" style="1" bestFit="1" customWidth="1"/>
    <col min="13827" max="13827" width="22.7109375" style="1" customWidth="1"/>
    <col min="13828" max="13839" width="13.140625" style="1" customWidth="1"/>
    <col min="13840" max="14081" width="9.140625" style="1"/>
    <col min="14082" max="14082" width="11.5703125" style="1" bestFit="1" customWidth="1"/>
    <col min="14083" max="14083" width="22.7109375" style="1" customWidth="1"/>
    <col min="14084" max="14095" width="13.140625" style="1" customWidth="1"/>
    <col min="14096" max="14337" width="9.140625" style="1"/>
    <col min="14338" max="14338" width="11.5703125" style="1" bestFit="1" customWidth="1"/>
    <col min="14339" max="14339" width="22.7109375" style="1" customWidth="1"/>
    <col min="14340" max="14351" width="13.140625" style="1" customWidth="1"/>
    <col min="14352" max="14593" width="9.140625" style="1"/>
    <col min="14594" max="14594" width="11.5703125" style="1" bestFit="1" customWidth="1"/>
    <col min="14595" max="14595" width="22.7109375" style="1" customWidth="1"/>
    <col min="14596" max="14607" width="13.140625" style="1" customWidth="1"/>
    <col min="14608" max="14849" width="9.140625" style="1"/>
    <col min="14850" max="14850" width="11.5703125" style="1" bestFit="1" customWidth="1"/>
    <col min="14851" max="14851" width="22.7109375" style="1" customWidth="1"/>
    <col min="14852" max="14863" width="13.140625" style="1" customWidth="1"/>
    <col min="14864" max="15105" width="9.140625" style="1"/>
    <col min="15106" max="15106" width="11.5703125" style="1" bestFit="1" customWidth="1"/>
    <col min="15107" max="15107" width="22.7109375" style="1" customWidth="1"/>
    <col min="15108" max="15119" width="13.140625" style="1" customWidth="1"/>
    <col min="15120" max="15361" width="9.140625" style="1"/>
    <col min="15362" max="15362" width="11.5703125" style="1" bestFit="1" customWidth="1"/>
    <col min="15363" max="15363" width="22.7109375" style="1" customWidth="1"/>
    <col min="15364" max="15375" width="13.140625" style="1" customWidth="1"/>
    <col min="15376" max="15617" width="9.140625" style="1"/>
    <col min="15618" max="15618" width="11.5703125" style="1" bestFit="1" customWidth="1"/>
    <col min="15619" max="15619" width="22.7109375" style="1" customWidth="1"/>
    <col min="15620" max="15631" width="13.140625" style="1" customWidth="1"/>
    <col min="15632" max="15873" width="9.140625" style="1"/>
    <col min="15874" max="15874" width="11.5703125" style="1" bestFit="1" customWidth="1"/>
    <col min="15875" max="15875" width="22.7109375" style="1" customWidth="1"/>
    <col min="15876" max="15887" width="13.140625" style="1" customWidth="1"/>
    <col min="15888" max="16129" width="9.140625" style="1"/>
    <col min="16130" max="16130" width="11.5703125" style="1" bestFit="1" customWidth="1"/>
    <col min="16131" max="16131" width="22.7109375" style="1" customWidth="1"/>
    <col min="16132" max="16143" width="13.140625" style="1" customWidth="1"/>
    <col min="16144" max="16384" width="9.140625" style="1"/>
  </cols>
  <sheetData>
    <row r="1" spans="1:33" ht="19.5" thickBot="1">
      <c r="B1" s="3"/>
      <c r="C1" s="4"/>
      <c r="D1" s="4"/>
      <c r="E1" s="4"/>
      <c r="F1" s="4"/>
      <c r="G1" s="3"/>
      <c r="H1" s="3"/>
      <c r="I1" s="3"/>
      <c r="J1" s="4"/>
      <c r="K1" s="4"/>
      <c r="L1" s="4"/>
      <c r="M1" s="4"/>
      <c r="N1" s="4"/>
      <c r="O1" s="4"/>
      <c r="R1" s="129" t="s">
        <v>140</v>
      </c>
      <c r="S1" s="130"/>
      <c r="T1" s="131"/>
      <c r="U1" s="131"/>
      <c r="V1" s="131"/>
      <c r="W1" s="131"/>
      <c r="X1" s="130"/>
      <c r="Y1" s="130"/>
      <c r="Z1" s="130"/>
      <c r="AA1" s="131"/>
      <c r="AB1" s="131"/>
      <c r="AC1" s="131"/>
      <c r="AD1" s="131"/>
      <c r="AE1" s="131"/>
      <c r="AF1" s="131"/>
      <c r="AG1" s="131"/>
    </row>
    <row r="2" spans="1:33" ht="15.75" thickBot="1">
      <c r="B2" s="2"/>
      <c r="C2" s="2">
        <v>3</v>
      </c>
      <c r="D2" s="5">
        <v>4</v>
      </c>
      <c r="E2" s="2">
        <v>5</v>
      </c>
      <c r="F2" s="2">
        <v>6</v>
      </c>
      <c r="G2" s="5">
        <v>7</v>
      </c>
      <c r="H2" s="2">
        <v>8</v>
      </c>
      <c r="I2" s="2"/>
      <c r="J2" s="5"/>
      <c r="K2" s="2"/>
      <c r="L2" s="2"/>
      <c r="M2" s="5"/>
      <c r="N2" s="5"/>
      <c r="O2" s="2"/>
      <c r="R2" s="129"/>
      <c r="S2" s="132"/>
      <c r="T2" s="132">
        <v>3</v>
      </c>
      <c r="U2" s="133">
        <v>4</v>
      </c>
      <c r="V2" s="132">
        <v>5</v>
      </c>
      <c r="W2" s="132">
        <v>6</v>
      </c>
      <c r="X2" s="133">
        <v>7</v>
      </c>
      <c r="Y2" s="132">
        <v>8</v>
      </c>
      <c r="Z2" s="132"/>
      <c r="AA2" s="133"/>
      <c r="AB2" s="132"/>
      <c r="AC2" s="132"/>
      <c r="AD2" s="132"/>
      <c r="AE2" s="8"/>
      <c r="AF2" s="133"/>
      <c r="AG2" s="132"/>
    </row>
    <row r="3" spans="1:33" ht="15.75" thickBot="1">
      <c r="B3" s="2"/>
      <c r="C3" s="174" t="s">
        <v>0</v>
      </c>
      <c r="D3" s="175"/>
      <c r="E3" s="176"/>
      <c r="F3" s="174" t="s">
        <v>1</v>
      </c>
      <c r="G3" s="175"/>
      <c r="H3" s="176"/>
      <c r="I3" s="174" t="s">
        <v>2</v>
      </c>
      <c r="J3" s="175"/>
      <c r="K3" s="176"/>
      <c r="L3" s="174" t="s">
        <v>3</v>
      </c>
      <c r="M3" s="175"/>
      <c r="N3" s="175"/>
      <c r="O3" s="176"/>
      <c r="R3" s="129"/>
      <c r="S3" s="132"/>
      <c r="T3" s="168" t="s">
        <v>0</v>
      </c>
      <c r="U3" s="169"/>
      <c r="V3" s="170"/>
      <c r="W3" s="168" t="s">
        <v>1</v>
      </c>
      <c r="X3" s="169"/>
      <c r="Y3" s="170"/>
      <c r="Z3" s="168" t="s">
        <v>2</v>
      </c>
      <c r="AA3" s="169"/>
      <c r="AB3" s="170"/>
      <c r="AC3" s="168" t="s">
        <v>3</v>
      </c>
      <c r="AD3" s="169"/>
      <c r="AE3" s="169"/>
      <c r="AF3" s="169"/>
      <c r="AG3" s="170"/>
    </row>
    <row r="4" spans="1:33" ht="16.5" thickBot="1">
      <c r="B4" s="2"/>
      <c r="C4" s="177" t="s">
        <v>4</v>
      </c>
      <c r="D4" s="178"/>
      <c r="E4" s="178"/>
      <c r="F4" s="178"/>
      <c r="G4" s="178"/>
      <c r="H4" s="178"/>
      <c r="I4" s="178"/>
      <c r="J4" s="178"/>
      <c r="K4" s="178"/>
      <c r="L4" s="178"/>
      <c r="M4" s="178"/>
      <c r="N4" s="178"/>
      <c r="O4" s="179"/>
      <c r="R4" s="129"/>
      <c r="S4" s="132"/>
      <c r="T4" s="171" t="s">
        <v>141</v>
      </c>
      <c r="U4" s="172"/>
      <c r="V4" s="172"/>
      <c r="W4" s="172"/>
      <c r="X4" s="172"/>
      <c r="Y4" s="172"/>
      <c r="Z4" s="172"/>
      <c r="AA4" s="172"/>
      <c r="AB4" s="172"/>
      <c r="AC4" s="172"/>
      <c r="AD4" s="172"/>
      <c r="AE4" s="172"/>
      <c r="AF4" s="172"/>
      <c r="AG4" s="173"/>
    </row>
    <row r="5" spans="1:33" ht="45.75" thickBot="1">
      <c r="B5" s="6" t="s">
        <v>5</v>
      </c>
      <c r="C5" s="7" t="s">
        <v>6</v>
      </c>
      <c r="D5" s="8" t="s">
        <v>7</v>
      </c>
      <c r="E5" s="9" t="s">
        <v>8</v>
      </c>
      <c r="F5" s="7" t="s">
        <v>6</v>
      </c>
      <c r="G5" s="8" t="s">
        <v>7</v>
      </c>
      <c r="H5" s="9" t="s">
        <v>8</v>
      </c>
      <c r="I5" s="7" t="s">
        <v>6</v>
      </c>
      <c r="J5" s="8" t="s">
        <v>7</v>
      </c>
      <c r="K5" s="9" t="s">
        <v>8</v>
      </c>
      <c r="L5" s="7" t="s">
        <v>36</v>
      </c>
      <c r="M5" s="8" t="s">
        <v>42</v>
      </c>
      <c r="N5" s="8" t="s">
        <v>9</v>
      </c>
      <c r="O5" s="9" t="s">
        <v>8</v>
      </c>
      <c r="R5" s="129"/>
      <c r="S5" s="6" t="s">
        <v>5</v>
      </c>
      <c r="T5" s="7" t="s">
        <v>6</v>
      </c>
      <c r="U5" s="8" t="s">
        <v>7</v>
      </c>
      <c r="V5" s="9" t="s">
        <v>8</v>
      </c>
      <c r="W5" s="7" t="s">
        <v>6</v>
      </c>
      <c r="X5" s="8" t="s">
        <v>7</v>
      </c>
      <c r="Y5" s="9" t="s">
        <v>8</v>
      </c>
      <c r="Z5" s="7" t="s">
        <v>6</v>
      </c>
      <c r="AA5" s="8" t="s">
        <v>7</v>
      </c>
      <c r="AB5" s="9" t="s">
        <v>8</v>
      </c>
      <c r="AC5" s="7" t="s">
        <v>36</v>
      </c>
      <c r="AD5" s="134" t="s">
        <v>143</v>
      </c>
      <c r="AE5" s="8" t="s">
        <v>9</v>
      </c>
      <c r="AF5" s="8" t="s">
        <v>42</v>
      </c>
      <c r="AG5" s="9" t="s">
        <v>8</v>
      </c>
    </row>
    <row r="6" spans="1:33">
      <c r="A6" s="10">
        <v>0</v>
      </c>
      <c r="B6" s="11" t="s">
        <v>10</v>
      </c>
      <c r="C6" s="12">
        <v>1.125E-2</v>
      </c>
      <c r="D6" s="13">
        <v>8.7500000000000008E-3</v>
      </c>
      <c r="E6" s="14">
        <v>7.4999999999999997E-3</v>
      </c>
      <c r="F6" s="15">
        <v>2.2499999999999999E-2</v>
      </c>
      <c r="G6" s="13">
        <v>1.7500000000000002E-2</v>
      </c>
      <c r="H6" s="14">
        <v>1.4999999999999999E-2</v>
      </c>
      <c r="I6" s="15">
        <v>3.3750000000000002E-2</v>
      </c>
      <c r="J6" s="13">
        <v>2.6250000000000002E-2</v>
      </c>
      <c r="K6" s="14">
        <v>2.2499999999999999E-2</v>
      </c>
      <c r="L6" s="15">
        <v>4.4999999999999998E-2</v>
      </c>
      <c r="M6" s="16">
        <v>3.5000000000000003E-2</v>
      </c>
      <c r="N6" s="16">
        <v>3.5000000000000003E-2</v>
      </c>
      <c r="O6" s="14">
        <v>0.03</v>
      </c>
      <c r="R6" s="135">
        <v>0</v>
      </c>
      <c r="S6" s="11" t="s">
        <v>147</v>
      </c>
      <c r="T6" s="12">
        <v>1.125E-2</v>
      </c>
      <c r="U6" s="13">
        <v>8.7500000000000008E-3</v>
      </c>
      <c r="V6" s="14">
        <v>7.4999999999999997E-3</v>
      </c>
      <c r="W6" s="15">
        <v>2.2499999999999999E-2</v>
      </c>
      <c r="X6" s="13">
        <v>1.7500000000000002E-2</v>
      </c>
      <c r="Y6" s="14">
        <v>1.4999999999999999E-2</v>
      </c>
      <c r="Z6" s="15">
        <v>3.3750000000000002E-2</v>
      </c>
      <c r="AA6" s="13">
        <v>2.6250000000000002E-2</v>
      </c>
      <c r="AB6" s="14">
        <v>2.2499999999999999E-2</v>
      </c>
      <c r="AC6" s="15">
        <v>1.7000000000000001E-2</v>
      </c>
      <c r="AD6" s="13">
        <v>0</v>
      </c>
      <c r="AE6" s="16">
        <v>2.1999999999999999E-2</v>
      </c>
      <c r="AF6" s="16">
        <v>2.8000000000000001E-2</v>
      </c>
      <c r="AG6" s="14">
        <v>3.3000000000000002E-2</v>
      </c>
    </row>
    <row r="7" spans="1:33">
      <c r="A7" s="10">
        <v>20000</v>
      </c>
      <c r="B7" s="11" t="s">
        <v>11</v>
      </c>
      <c r="C7" s="15">
        <v>1.375E-2</v>
      </c>
      <c r="D7" s="13">
        <v>8.7500000000000008E-3</v>
      </c>
      <c r="E7" s="14">
        <v>7.4999999999999997E-3</v>
      </c>
      <c r="F7" s="15">
        <v>2.75E-2</v>
      </c>
      <c r="G7" s="13">
        <v>1.7500000000000002E-2</v>
      </c>
      <c r="H7" s="14">
        <v>1.4999999999999999E-2</v>
      </c>
      <c r="I7" s="15">
        <v>4.1250000000000002E-2</v>
      </c>
      <c r="J7" s="13">
        <v>2.6250000000000002E-2</v>
      </c>
      <c r="K7" s="14">
        <v>2.2499999999999999E-2</v>
      </c>
      <c r="L7" s="15">
        <v>5.5E-2</v>
      </c>
      <c r="M7" s="16">
        <v>3.5000000000000003E-2</v>
      </c>
      <c r="N7" s="16">
        <v>3.5000000000000003E-2</v>
      </c>
      <c r="O7" s="14">
        <v>0.03</v>
      </c>
      <c r="R7" s="135">
        <v>40001</v>
      </c>
      <c r="S7" s="11" t="s">
        <v>148</v>
      </c>
      <c r="T7" s="15">
        <v>1.375E-2</v>
      </c>
      <c r="U7" s="13">
        <v>8.7500000000000008E-3</v>
      </c>
      <c r="V7" s="14">
        <v>7.4999999999999997E-3</v>
      </c>
      <c r="W7" s="15">
        <v>2.75E-2</v>
      </c>
      <c r="X7" s="13">
        <v>1.7500000000000002E-2</v>
      </c>
      <c r="Y7" s="14">
        <v>1.4999999999999999E-2</v>
      </c>
      <c r="Z7" s="15">
        <v>4.1250000000000002E-2</v>
      </c>
      <c r="AA7" s="13">
        <v>2.6250000000000002E-2</v>
      </c>
      <c r="AB7" s="14">
        <v>2.2499999999999999E-2</v>
      </c>
      <c r="AC7" s="15">
        <v>1.9E-2</v>
      </c>
      <c r="AD7" s="13">
        <v>0</v>
      </c>
      <c r="AE7" s="16">
        <v>2.5000000000000001E-2</v>
      </c>
      <c r="AF7" s="16">
        <v>3.3000000000000002E-2</v>
      </c>
      <c r="AG7" s="14">
        <v>3.9E-2</v>
      </c>
    </row>
    <row r="8" spans="1:33">
      <c r="A8" s="10">
        <v>25000</v>
      </c>
      <c r="B8" s="11" t="s">
        <v>12</v>
      </c>
      <c r="C8" s="15">
        <v>1.8749999999999999E-2</v>
      </c>
      <c r="D8" s="13">
        <v>1.125E-2</v>
      </c>
      <c r="E8" s="14">
        <v>0.01</v>
      </c>
      <c r="F8" s="15">
        <v>3.7499999999999999E-2</v>
      </c>
      <c r="G8" s="13">
        <v>2.2499999999999999E-2</v>
      </c>
      <c r="H8" s="14">
        <v>0.02</v>
      </c>
      <c r="I8" s="15">
        <v>5.6249999999999994E-2</v>
      </c>
      <c r="J8" s="13">
        <v>3.3750000000000002E-2</v>
      </c>
      <c r="K8" s="14">
        <v>0.03</v>
      </c>
      <c r="L8" s="15">
        <v>7.4999999999999997E-2</v>
      </c>
      <c r="M8" s="16">
        <v>4.4999999999999998E-2</v>
      </c>
      <c r="N8" s="16">
        <v>4.4999999999999998E-2</v>
      </c>
      <c r="O8" s="14">
        <v>0.04</v>
      </c>
      <c r="R8" s="135">
        <v>50001</v>
      </c>
      <c r="S8" s="11" t="s">
        <v>149</v>
      </c>
      <c r="T8" s="15">
        <v>1.8749999999999999E-2</v>
      </c>
      <c r="U8" s="13">
        <v>1.125E-2</v>
      </c>
      <c r="V8" s="14">
        <v>0.01</v>
      </c>
      <c r="W8" s="15">
        <v>3.7499999999999999E-2</v>
      </c>
      <c r="X8" s="13">
        <v>2.2499999999999999E-2</v>
      </c>
      <c r="Y8" s="14">
        <v>0.02</v>
      </c>
      <c r="Z8" s="15">
        <v>5.6249999999999994E-2</v>
      </c>
      <c r="AA8" s="13">
        <v>3.3750000000000002E-2</v>
      </c>
      <c r="AB8" s="14">
        <v>0.03</v>
      </c>
      <c r="AC8" s="15">
        <v>2.1999999999999999E-2</v>
      </c>
      <c r="AD8" s="13">
        <v>0</v>
      </c>
      <c r="AE8" s="16">
        <v>2.8000000000000001E-2</v>
      </c>
      <c r="AF8" s="16">
        <v>3.9E-2</v>
      </c>
      <c r="AG8" s="14">
        <v>4.3999999999999997E-2</v>
      </c>
    </row>
    <row r="9" spans="1:33">
      <c r="A9" s="10">
        <v>30000</v>
      </c>
      <c r="B9" s="11" t="s">
        <v>13</v>
      </c>
      <c r="C9" s="15">
        <v>2.5000000000000001E-2</v>
      </c>
      <c r="D9" s="13">
        <v>1.4999999999999999E-2</v>
      </c>
      <c r="E9" s="14">
        <v>1.2500000000000001E-2</v>
      </c>
      <c r="F9" s="15">
        <v>0.05</v>
      </c>
      <c r="G9" s="13">
        <v>0.03</v>
      </c>
      <c r="H9" s="14">
        <v>2.5000000000000001E-2</v>
      </c>
      <c r="I9" s="15">
        <v>7.5000000000000011E-2</v>
      </c>
      <c r="J9" s="13">
        <v>4.4999999999999998E-2</v>
      </c>
      <c r="K9" s="14">
        <v>3.7500000000000006E-2</v>
      </c>
      <c r="L9" s="15">
        <v>0.1</v>
      </c>
      <c r="M9" s="16">
        <v>0.06</v>
      </c>
      <c r="N9" s="16">
        <v>0.06</v>
      </c>
      <c r="O9" s="14">
        <v>0.05</v>
      </c>
      <c r="R9" s="135">
        <v>60001</v>
      </c>
      <c r="S9" s="11" t="s">
        <v>150</v>
      </c>
      <c r="T9" s="15">
        <v>2.5000000000000001E-2</v>
      </c>
      <c r="U9" s="13">
        <v>1.4999999999999999E-2</v>
      </c>
      <c r="V9" s="14">
        <v>1.2500000000000001E-2</v>
      </c>
      <c r="W9" s="15">
        <v>0.05</v>
      </c>
      <c r="X9" s="13">
        <v>0.03</v>
      </c>
      <c r="Y9" s="14">
        <v>2.5000000000000001E-2</v>
      </c>
      <c r="Z9" s="15">
        <v>7.5000000000000011E-2</v>
      </c>
      <c r="AA9" s="13">
        <v>4.4999999999999998E-2</v>
      </c>
      <c r="AB9" s="14">
        <v>3.7500000000000006E-2</v>
      </c>
      <c r="AC9" s="15">
        <v>2.5000000000000001E-2</v>
      </c>
      <c r="AD9" s="13">
        <v>0</v>
      </c>
      <c r="AE9" s="16">
        <v>0.03</v>
      </c>
      <c r="AF9" s="16">
        <v>4.3999999999999997E-2</v>
      </c>
      <c r="AG9" s="14">
        <v>0.05</v>
      </c>
    </row>
    <row r="10" spans="1:33">
      <c r="A10" s="10">
        <v>35000</v>
      </c>
      <c r="B10" s="11" t="s">
        <v>14</v>
      </c>
      <c r="C10" s="15">
        <v>2.75E-2</v>
      </c>
      <c r="D10" s="13">
        <v>1.7500000000000002E-2</v>
      </c>
      <c r="E10" s="14">
        <v>1.4999999999999999E-2</v>
      </c>
      <c r="F10" s="15">
        <v>5.5E-2</v>
      </c>
      <c r="G10" s="13">
        <v>3.5000000000000003E-2</v>
      </c>
      <c r="H10" s="14">
        <v>0.03</v>
      </c>
      <c r="I10" s="15">
        <v>8.2500000000000004E-2</v>
      </c>
      <c r="J10" s="13">
        <v>5.2500000000000005E-2</v>
      </c>
      <c r="K10" s="14">
        <v>4.4999999999999998E-2</v>
      </c>
      <c r="L10" s="15">
        <v>0.11</v>
      </c>
      <c r="M10" s="16">
        <v>7.0000000000000007E-2</v>
      </c>
      <c r="N10" s="16">
        <v>7.0000000000000007E-2</v>
      </c>
      <c r="O10" s="14">
        <v>0.06</v>
      </c>
      <c r="R10" s="135">
        <v>70001</v>
      </c>
      <c r="S10" s="11" t="s">
        <v>151</v>
      </c>
      <c r="T10" s="15">
        <v>2.75E-2</v>
      </c>
      <c r="U10" s="13">
        <v>1.7500000000000002E-2</v>
      </c>
      <c r="V10" s="14">
        <v>1.4999999999999999E-2</v>
      </c>
      <c r="W10" s="15">
        <v>5.5E-2</v>
      </c>
      <c r="X10" s="13">
        <v>3.5000000000000003E-2</v>
      </c>
      <c r="Y10" s="14">
        <v>0.03</v>
      </c>
      <c r="Z10" s="15">
        <v>8.2500000000000004E-2</v>
      </c>
      <c r="AA10" s="13">
        <v>5.2500000000000005E-2</v>
      </c>
      <c r="AB10" s="14">
        <v>4.4999999999999998E-2</v>
      </c>
      <c r="AC10" s="15">
        <v>2.8000000000000001E-2</v>
      </c>
      <c r="AD10" s="13">
        <v>0</v>
      </c>
      <c r="AE10" s="16">
        <v>3.3000000000000002E-2</v>
      </c>
      <c r="AF10" s="16">
        <v>0.05</v>
      </c>
      <c r="AG10" s="14">
        <v>5.5E-2</v>
      </c>
    </row>
    <row r="11" spans="1:33">
      <c r="A11" s="10">
        <v>40000</v>
      </c>
      <c r="B11" s="11" t="s">
        <v>15</v>
      </c>
      <c r="C11" s="15">
        <v>0.03</v>
      </c>
      <c r="D11" s="13">
        <v>0.02</v>
      </c>
      <c r="E11" s="14">
        <v>1.7500000000000002E-2</v>
      </c>
      <c r="F11" s="15">
        <v>0.06</v>
      </c>
      <c r="G11" s="13">
        <v>0.04</v>
      </c>
      <c r="H11" s="14">
        <v>3.5000000000000003E-2</v>
      </c>
      <c r="I11" s="15">
        <v>0.09</v>
      </c>
      <c r="J11" s="13">
        <v>0.06</v>
      </c>
      <c r="K11" s="14">
        <v>5.2500000000000005E-2</v>
      </c>
      <c r="L11" s="15">
        <v>0.12</v>
      </c>
      <c r="M11" s="16">
        <v>0.08</v>
      </c>
      <c r="N11" s="16">
        <v>0.08</v>
      </c>
      <c r="O11" s="14">
        <v>7.0000000000000007E-2</v>
      </c>
      <c r="R11" s="135">
        <v>80001</v>
      </c>
      <c r="S11" s="11" t="s">
        <v>152</v>
      </c>
      <c r="T11" s="15">
        <v>0.03</v>
      </c>
      <c r="U11" s="13">
        <v>0.02</v>
      </c>
      <c r="V11" s="14">
        <v>1.7500000000000002E-2</v>
      </c>
      <c r="W11" s="15">
        <v>0.06</v>
      </c>
      <c r="X11" s="13">
        <v>0.04</v>
      </c>
      <c r="Y11" s="14">
        <v>3.5000000000000003E-2</v>
      </c>
      <c r="Z11" s="15">
        <v>0.09</v>
      </c>
      <c r="AA11" s="13">
        <v>0.06</v>
      </c>
      <c r="AB11" s="14">
        <v>5.2500000000000005E-2</v>
      </c>
      <c r="AC11" s="15">
        <v>0.03</v>
      </c>
      <c r="AD11" s="13">
        <v>0</v>
      </c>
      <c r="AE11" s="16">
        <v>3.5999999999999997E-2</v>
      </c>
      <c r="AF11" s="16">
        <v>5.5E-2</v>
      </c>
      <c r="AG11" s="14">
        <v>0.06</v>
      </c>
    </row>
    <row r="12" spans="1:33">
      <c r="A12" s="10">
        <v>45000</v>
      </c>
      <c r="B12" s="11" t="s">
        <v>16</v>
      </c>
      <c r="C12" s="15">
        <v>3.5000000000000003E-2</v>
      </c>
      <c r="D12" s="13">
        <v>2.5000000000000001E-2</v>
      </c>
      <c r="E12" s="14">
        <v>2.2499999999999999E-2</v>
      </c>
      <c r="F12" s="15">
        <v>7.0000000000000007E-2</v>
      </c>
      <c r="G12" s="13">
        <v>0.05</v>
      </c>
      <c r="H12" s="14">
        <v>4.4999999999999998E-2</v>
      </c>
      <c r="I12" s="15">
        <v>0.10500000000000001</v>
      </c>
      <c r="J12" s="13">
        <v>7.5000000000000011E-2</v>
      </c>
      <c r="K12" s="14">
        <v>6.7500000000000004E-2</v>
      </c>
      <c r="L12" s="15">
        <v>0.14000000000000001</v>
      </c>
      <c r="M12" s="16">
        <v>0.1</v>
      </c>
      <c r="N12" s="16">
        <v>0.1</v>
      </c>
      <c r="O12" s="14">
        <v>0.09</v>
      </c>
      <c r="R12" s="135">
        <v>90001</v>
      </c>
      <c r="S12" s="11" t="s">
        <v>153</v>
      </c>
      <c r="T12" s="15">
        <v>3.5000000000000003E-2</v>
      </c>
      <c r="U12" s="13">
        <v>2.5000000000000001E-2</v>
      </c>
      <c r="V12" s="14">
        <v>2.2499999999999999E-2</v>
      </c>
      <c r="W12" s="15">
        <v>7.0000000000000007E-2</v>
      </c>
      <c r="X12" s="13">
        <v>0.05</v>
      </c>
      <c r="Y12" s="14">
        <v>4.4999999999999998E-2</v>
      </c>
      <c r="Z12" s="15">
        <v>0.10500000000000001</v>
      </c>
      <c r="AA12" s="13">
        <v>7.5000000000000011E-2</v>
      </c>
      <c r="AB12" s="14">
        <v>6.7500000000000004E-2</v>
      </c>
      <c r="AC12" s="15">
        <v>3.3000000000000002E-2</v>
      </c>
      <c r="AD12" s="13">
        <v>0</v>
      </c>
      <c r="AE12" s="16">
        <v>3.9E-2</v>
      </c>
      <c r="AF12" s="16">
        <v>0.06</v>
      </c>
      <c r="AG12" s="14">
        <v>6.6000000000000003E-2</v>
      </c>
    </row>
    <row r="13" spans="1:33">
      <c r="A13" s="10">
        <v>50000</v>
      </c>
      <c r="B13" s="11" t="s">
        <v>17</v>
      </c>
      <c r="C13" s="15">
        <v>0.05</v>
      </c>
      <c r="D13" s="13">
        <v>3.7499999999999999E-2</v>
      </c>
      <c r="E13" s="14">
        <v>0.03</v>
      </c>
      <c r="F13" s="15">
        <v>0.1</v>
      </c>
      <c r="G13" s="13">
        <v>7.4999999999999997E-2</v>
      </c>
      <c r="H13" s="14">
        <v>0.06</v>
      </c>
      <c r="I13" s="15">
        <v>0.15000000000000002</v>
      </c>
      <c r="J13" s="13">
        <v>0.11249999999999999</v>
      </c>
      <c r="K13" s="14">
        <v>0.09</v>
      </c>
      <c r="L13" s="15">
        <v>0.2</v>
      </c>
      <c r="M13" s="16">
        <v>0.15</v>
      </c>
      <c r="N13" s="16">
        <v>0.15</v>
      </c>
      <c r="O13" s="14">
        <v>0.12</v>
      </c>
      <c r="R13" s="135">
        <v>100001</v>
      </c>
      <c r="S13" s="11" t="s">
        <v>154</v>
      </c>
      <c r="T13" s="15">
        <v>0.05</v>
      </c>
      <c r="U13" s="13">
        <v>3.7499999999999999E-2</v>
      </c>
      <c r="V13" s="14">
        <v>0.03</v>
      </c>
      <c r="W13" s="15">
        <v>0.1</v>
      </c>
      <c r="X13" s="13">
        <v>7.4999999999999997E-2</v>
      </c>
      <c r="Y13" s="14">
        <v>0.06</v>
      </c>
      <c r="Z13" s="15">
        <v>0.15000000000000002</v>
      </c>
      <c r="AA13" s="13">
        <v>0.11249999999999999</v>
      </c>
      <c r="AB13" s="14">
        <v>0.09</v>
      </c>
      <c r="AC13" s="15">
        <v>3.5999999999999997E-2</v>
      </c>
      <c r="AD13" s="13">
        <v>0</v>
      </c>
      <c r="AE13" s="16">
        <v>4.3999999999999997E-2</v>
      </c>
      <c r="AF13" s="16">
        <v>6.6000000000000003E-2</v>
      </c>
      <c r="AG13" s="14">
        <v>7.1999999999999995E-2</v>
      </c>
    </row>
    <row r="14" spans="1:33">
      <c r="A14" s="10">
        <v>55000</v>
      </c>
      <c r="B14" s="11" t="s">
        <v>18</v>
      </c>
      <c r="C14" s="15">
        <v>5.7500000000000002E-2</v>
      </c>
      <c r="D14" s="13">
        <v>4.2500000000000003E-2</v>
      </c>
      <c r="E14" s="14">
        <v>3.5000000000000003E-2</v>
      </c>
      <c r="F14" s="15">
        <v>0.115</v>
      </c>
      <c r="G14" s="13">
        <v>8.5000000000000006E-2</v>
      </c>
      <c r="H14" s="14">
        <v>7.0000000000000007E-2</v>
      </c>
      <c r="I14" s="15">
        <v>0.17250000000000001</v>
      </c>
      <c r="J14" s="13">
        <v>0.1275</v>
      </c>
      <c r="K14" s="14">
        <v>0.10500000000000001</v>
      </c>
      <c r="L14" s="15">
        <v>0.23</v>
      </c>
      <c r="M14" s="16">
        <v>0.17</v>
      </c>
      <c r="N14" s="16">
        <v>0.17</v>
      </c>
      <c r="O14" s="14">
        <v>0.14000000000000001</v>
      </c>
      <c r="R14" s="135"/>
      <c r="S14" s="136" t="s">
        <v>155</v>
      </c>
      <c r="T14" s="15">
        <v>5.7500000000000002E-2</v>
      </c>
      <c r="U14" s="13">
        <v>4.2500000000000003E-2</v>
      </c>
      <c r="V14" s="14">
        <v>3.5000000000000003E-2</v>
      </c>
      <c r="W14" s="15">
        <v>0.115</v>
      </c>
      <c r="X14" s="13">
        <v>8.5000000000000006E-2</v>
      </c>
      <c r="Y14" s="14">
        <v>7.0000000000000007E-2</v>
      </c>
      <c r="Z14" s="15">
        <v>0.17250000000000001</v>
      </c>
      <c r="AA14" s="13">
        <v>0.1275</v>
      </c>
      <c r="AB14" s="14">
        <v>0.10500000000000001</v>
      </c>
      <c r="AC14" s="15"/>
      <c r="AD14" s="13"/>
      <c r="AE14" s="16"/>
      <c r="AF14" s="16"/>
      <c r="AG14" s="14"/>
    </row>
    <row r="15" spans="1:33">
      <c r="A15" s="10">
        <v>60000</v>
      </c>
      <c r="B15" s="11" t="s">
        <v>19</v>
      </c>
      <c r="C15" s="15">
        <v>6.7500000000000004E-2</v>
      </c>
      <c r="D15" s="13">
        <v>5.2499999999999998E-2</v>
      </c>
      <c r="E15" s="14">
        <v>4.2500000000000003E-2</v>
      </c>
      <c r="F15" s="15">
        <v>0.13500000000000001</v>
      </c>
      <c r="G15" s="13">
        <v>0.105</v>
      </c>
      <c r="H15" s="14">
        <v>8.5000000000000006E-2</v>
      </c>
      <c r="I15" s="15">
        <v>0.20250000000000001</v>
      </c>
      <c r="J15" s="13">
        <v>0.1575</v>
      </c>
      <c r="K15" s="14">
        <v>0.1275</v>
      </c>
      <c r="L15" s="15">
        <v>0.27</v>
      </c>
      <c r="M15" s="16">
        <v>0.21</v>
      </c>
      <c r="N15" s="16">
        <v>0.21</v>
      </c>
      <c r="O15" s="14">
        <v>0.17</v>
      </c>
      <c r="R15" s="135"/>
      <c r="S15" s="11"/>
      <c r="T15" s="15">
        <v>6.7500000000000004E-2</v>
      </c>
      <c r="U15" s="13">
        <v>5.2499999999999998E-2</v>
      </c>
      <c r="V15" s="14">
        <v>4.2500000000000003E-2</v>
      </c>
      <c r="W15" s="15">
        <v>0.13500000000000001</v>
      </c>
      <c r="X15" s="13">
        <v>0.105</v>
      </c>
      <c r="Y15" s="14">
        <v>8.5000000000000006E-2</v>
      </c>
      <c r="Z15" s="15">
        <v>0.20250000000000001</v>
      </c>
      <c r="AA15" s="13">
        <v>0.1575</v>
      </c>
      <c r="AB15" s="14">
        <v>0.1275</v>
      </c>
      <c r="AC15" s="15"/>
      <c r="AD15" s="13"/>
      <c r="AE15" s="16"/>
      <c r="AF15" s="16"/>
      <c r="AG15" s="14"/>
    </row>
    <row r="16" spans="1:33">
      <c r="A16" s="10">
        <v>65000</v>
      </c>
      <c r="B16" s="11" t="s">
        <v>20</v>
      </c>
      <c r="C16" s="15">
        <v>7.2499999999999995E-2</v>
      </c>
      <c r="D16" s="13">
        <v>5.7500000000000002E-2</v>
      </c>
      <c r="E16" s="14">
        <v>4.7500000000000001E-2</v>
      </c>
      <c r="F16" s="15">
        <v>0.14499999999999999</v>
      </c>
      <c r="G16" s="13">
        <v>0.115</v>
      </c>
      <c r="H16" s="14">
        <v>9.5000000000000001E-2</v>
      </c>
      <c r="I16" s="15">
        <v>0.21749999999999997</v>
      </c>
      <c r="J16" s="13">
        <v>0.17250000000000001</v>
      </c>
      <c r="K16" s="14">
        <v>0.14250000000000002</v>
      </c>
      <c r="L16" s="15">
        <v>0.28999999999999998</v>
      </c>
      <c r="M16" s="16">
        <v>0.23</v>
      </c>
      <c r="N16" s="16">
        <v>0.23</v>
      </c>
      <c r="O16" s="14">
        <v>0.19</v>
      </c>
      <c r="R16" s="135"/>
      <c r="S16" s="11"/>
      <c r="T16" s="15">
        <v>7.2499999999999995E-2</v>
      </c>
      <c r="U16" s="13">
        <v>5.7500000000000002E-2</v>
      </c>
      <c r="V16" s="14">
        <v>4.7500000000000001E-2</v>
      </c>
      <c r="W16" s="15">
        <v>0.14499999999999999</v>
      </c>
      <c r="X16" s="13">
        <v>0.115</v>
      </c>
      <c r="Y16" s="14">
        <v>9.5000000000000001E-2</v>
      </c>
      <c r="Z16" s="15">
        <v>0.21749999999999997</v>
      </c>
      <c r="AA16" s="13">
        <v>0.17250000000000001</v>
      </c>
      <c r="AB16" s="14">
        <v>0.14250000000000002</v>
      </c>
      <c r="AC16" s="15"/>
      <c r="AD16" s="13"/>
      <c r="AE16" s="16"/>
      <c r="AF16" s="16"/>
      <c r="AG16" s="14"/>
    </row>
    <row r="17" spans="1:33">
      <c r="A17" s="10">
        <v>70000</v>
      </c>
      <c r="B17" s="11" t="s">
        <v>21</v>
      </c>
      <c r="C17" s="15">
        <v>0.08</v>
      </c>
      <c r="D17" s="13">
        <v>6.5000000000000002E-2</v>
      </c>
      <c r="E17" s="14">
        <v>5.5E-2</v>
      </c>
      <c r="F17" s="15">
        <v>0.16</v>
      </c>
      <c r="G17" s="13">
        <v>0.13</v>
      </c>
      <c r="H17" s="14">
        <v>0.11</v>
      </c>
      <c r="I17" s="15">
        <v>0.24</v>
      </c>
      <c r="J17" s="13">
        <v>0.19500000000000001</v>
      </c>
      <c r="K17" s="14">
        <v>0.16500000000000001</v>
      </c>
      <c r="L17" s="15">
        <v>0.32</v>
      </c>
      <c r="M17" s="16">
        <v>0.26</v>
      </c>
      <c r="N17" s="16">
        <v>0.26</v>
      </c>
      <c r="O17" s="14">
        <v>0.22</v>
      </c>
      <c r="R17" t="s">
        <v>142</v>
      </c>
      <c r="S17" s="11"/>
      <c r="T17" s="15">
        <v>0.08</v>
      </c>
      <c r="U17" s="13">
        <v>6.5000000000000002E-2</v>
      </c>
      <c r="V17" s="14">
        <v>5.5E-2</v>
      </c>
      <c r="W17" s="15">
        <v>0.16</v>
      </c>
      <c r="X17" s="13">
        <v>0.13</v>
      </c>
      <c r="Y17" s="14">
        <v>0.11</v>
      </c>
      <c r="Z17" s="15">
        <v>0.24</v>
      </c>
      <c r="AA17" s="13">
        <v>0.19500000000000001</v>
      </c>
      <c r="AB17" s="14">
        <v>0.16500000000000001</v>
      </c>
      <c r="AC17" s="15"/>
      <c r="AD17" s="13"/>
      <c r="AE17" s="16"/>
      <c r="AF17" s="16"/>
      <c r="AG17" s="14"/>
    </row>
    <row r="18" spans="1:33">
      <c r="A18" s="10">
        <v>75000</v>
      </c>
      <c r="B18" s="11" t="s">
        <v>22</v>
      </c>
      <c r="C18" s="15">
        <v>8.2500000000000004E-2</v>
      </c>
      <c r="D18" s="13">
        <v>6.7500000000000004E-2</v>
      </c>
      <c r="E18" s="14">
        <v>5.7500000000000002E-2</v>
      </c>
      <c r="F18" s="15">
        <v>0.16500000000000001</v>
      </c>
      <c r="G18" s="13">
        <v>0.13500000000000001</v>
      </c>
      <c r="H18" s="14">
        <v>0.115</v>
      </c>
      <c r="I18" s="15">
        <v>0.2475</v>
      </c>
      <c r="J18" s="13">
        <v>0.20250000000000001</v>
      </c>
      <c r="K18" s="14">
        <v>0.17250000000000001</v>
      </c>
      <c r="L18" s="15">
        <v>0.33</v>
      </c>
      <c r="M18" s="16">
        <v>0.27</v>
      </c>
      <c r="N18" s="16">
        <v>0.27</v>
      </c>
      <c r="O18" s="14">
        <v>0.23</v>
      </c>
      <c r="R18" t="s">
        <v>145</v>
      </c>
      <c r="S18" s="11"/>
      <c r="T18" s="15">
        <v>8.2500000000000004E-2</v>
      </c>
      <c r="U18" s="13">
        <v>6.7500000000000004E-2</v>
      </c>
      <c r="V18" s="14">
        <v>5.7500000000000002E-2</v>
      </c>
      <c r="W18" s="15">
        <v>0.16500000000000001</v>
      </c>
      <c r="X18" s="13">
        <v>0.13500000000000001</v>
      </c>
      <c r="Y18" s="14">
        <v>0.115</v>
      </c>
      <c r="Z18" s="15">
        <v>0.2475</v>
      </c>
      <c r="AA18" s="13">
        <v>0.20250000000000001</v>
      </c>
      <c r="AB18" s="14">
        <v>0.17250000000000001</v>
      </c>
      <c r="AC18" s="15"/>
      <c r="AD18" s="13"/>
      <c r="AE18" s="16"/>
      <c r="AF18" s="16"/>
      <c r="AG18" s="14"/>
    </row>
    <row r="19" spans="1:33">
      <c r="A19" s="10">
        <v>80000</v>
      </c>
      <c r="B19" s="11" t="s">
        <v>23</v>
      </c>
      <c r="C19" s="15">
        <v>8.5000000000000006E-2</v>
      </c>
      <c r="D19" s="13">
        <v>7.0000000000000007E-2</v>
      </c>
      <c r="E19" s="14">
        <v>0.06</v>
      </c>
      <c r="F19" s="15">
        <v>0.17</v>
      </c>
      <c r="G19" s="13">
        <v>0.14000000000000001</v>
      </c>
      <c r="H19" s="14">
        <v>0.12</v>
      </c>
      <c r="I19" s="15">
        <v>0.255</v>
      </c>
      <c r="J19" s="13">
        <v>0.21000000000000002</v>
      </c>
      <c r="K19" s="14">
        <v>0.18</v>
      </c>
      <c r="L19" s="15">
        <v>0.34</v>
      </c>
      <c r="M19" s="16">
        <v>0.28000000000000003</v>
      </c>
      <c r="N19" s="16">
        <v>0.28000000000000003</v>
      </c>
      <c r="O19" s="14">
        <v>0.24</v>
      </c>
      <c r="R19" t="s">
        <v>144</v>
      </c>
      <c r="S19" s="11"/>
      <c r="T19" s="15">
        <v>8.5000000000000006E-2</v>
      </c>
      <c r="U19" s="13">
        <v>7.0000000000000007E-2</v>
      </c>
      <c r="V19" s="14">
        <v>0.06</v>
      </c>
      <c r="W19" s="15">
        <v>0.17</v>
      </c>
      <c r="X19" s="13">
        <v>0.14000000000000001</v>
      </c>
      <c r="Y19" s="14">
        <v>0.12</v>
      </c>
      <c r="Z19" s="15">
        <v>0.255</v>
      </c>
      <c r="AA19" s="13">
        <v>0.21000000000000002</v>
      </c>
      <c r="AB19" s="14">
        <v>0.18</v>
      </c>
      <c r="AC19" s="15"/>
      <c r="AD19" s="13"/>
      <c r="AE19" s="16"/>
      <c r="AF19" s="16"/>
      <c r="AG19" s="14"/>
    </row>
    <row r="20" spans="1:33">
      <c r="A20" s="10">
        <v>85000</v>
      </c>
      <c r="B20" s="11" t="s">
        <v>24</v>
      </c>
      <c r="C20" s="15">
        <v>8.5000000000000006E-2</v>
      </c>
      <c r="D20" s="13">
        <v>7.4999999999999997E-2</v>
      </c>
      <c r="E20" s="14">
        <v>6.5000000000000002E-2</v>
      </c>
      <c r="F20" s="15">
        <v>0.17</v>
      </c>
      <c r="G20" s="13">
        <v>0.15</v>
      </c>
      <c r="H20" s="14">
        <v>0.13</v>
      </c>
      <c r="I20" s="15">
        <v>0.255</v>
      </c>
      <c r="J20" s="13">
        <v>0.22499999999999998</v>
      </c>
      <c r="K20" s="14">
        <v>0.19500000000000001</v>
      </c>
      <c r="L20" s="15">
        <v>0.34</v>
      </c>
      <c r="M20" s="16">
        <v>0.3</v>
      </c>
      <c r="N20" s="16">
        <v>0.3</v>
      </c>
      <c r="O20" s="14">
        <v>0.26</v>
      </c>
      <c r="R20" t="s">
        <v>146</v>
      </c>
      <c r="S20" s="11"/>
      <c r="T20" s="15">
        <v>8.5000000000000006E-2</v>
      </c>
      <c r="U20" s="13">
        <v>7.4999999999999997E-2</v>
      </c>
      <c r="V20" s="14">
        <v>6.5000000000000002E-2</v>
      </c>
      <c r="W20" s="15">
        <v>0.17</v>
      </c>
      <c r="X20" s="13">
        <v>0.15</v>
      </c>
      <c r="Y20" s="14">
        <v>0.13</v>
      </c>
      <c r="Z20" s="15">
        <v>0.255</v>
      </c>
      <c r="AA20" s="13">
        <v>0.22499999999999998</v>
      </c>
      <c r="AB20" s="14">
        <v>0.19500000000000001</v>
      </c>
      <c r="AC20" s="15"/>
      <c r="AD20" s="13"/>
      <c r="AE20" s="16"/>
      <c r="AF20" s="16"/>
      <c r="AG20" s="14"/>
    </row>
    <row r="21" spans="1:33">
      <c r="A21" s="10">
        <v>90000</v>
      </c>
      <c r="B21" s="11" t="s">
        <v>25</v>
      </c>
      <c r="C21" s="15">
        <v>8.5000000000000006E-2</v>
      </c>
      <c r="D21" s="13">
        <v>7.4999999999999997E-2</v>
      </c>
      <c r="E21" s="14">
        <v>7.0000000000000007E-2</v>
      </c>
      <c r="F21" s="15">
        <v>0.17</v>
      </c>
      <c r="G21" s="13">
        <v>0.15</v>
      </c>
      <c r="H21" s="14">
        <v>0.14000000000000001</v>
      </c>
      <c r="I21" s="15">
        <v>0.255</v>
      </c>
      <c r="J21" s="13">
        <v>0.22499999999999998</v>
      </c>
      <c r="K21" s="14">
        <v>0.21000000000000002</v>
      </c>
      <c r="L21" s="15">
        <v>0.34</v>
      </c>
      <c r="M21" s="16">
        <v>0.3</v>
      </c>
      <c r="N21" s="16">
        <v>0.3</v>
      </c>
      <c r="O21" s="14">
        <v>0.28000000000000003</v>
      </c>
      <c r="R21" s="135"/>
      <c r="S21" s="11"/>
      <c r="T21" s="15">
        <v>8.5000000000000006E-2</v>
      </c>
      <c r="U21" s="13">
        <v>7.4999999999999997E-2</v>
      </c>
      <c r="V21" s="14">
        <v>7.0000000000000007E-2</v>
      </c>
      <c r="W21" s="15">
        <v>0.17</v>
      </c>
      <c r="X21" s="13">
        <v>0.15</v>
      </c>
      <c r="Y21" s="14">
        <v>0.14000000000000001</v>
      </c>
      <c r="Z21" s="15">
        <v>0.255</v>
      </c>
      <c r="AA21" s="13">
        <v>0.22499999999999998</v>
      </c>
      <c r="AB21" s="14">
        <v>0.21000000000000002</v>
      </c>
      <c r="AC21" s="15"/>
      <c r="AD21" s="13"/>
      <c r="AE21" s="16"/>
      <c r="AF21" s="16"/>
      <c r="AG21" s="14"/>
    </row>
    <row r="22" spans="1:33">
      <c r="A22" s="10">
        <v>95000</v>
      </c>
      <c r="B22" s="11" t="s">
        <v>26</v>
      </c>
      <c r="C22" s="15">
        <v>8.7499999999999994E-2</v>
      </c>
      <c r="D22" s="13">
        <v>7.4999999999999997E-2</v>
      </c>
      <c r="E22" s="14">
        <v>7.2499999999999995E-2</v>
      </c>
      <c r="F22" s="15">
        <v>0.17499999999999999</v>
      </c>
      <c r="G22" s="13">
        <v>0.15</v>
      </c>
      <c r="H22" s="14">
        <v>0.14499999999999999</v>
      </c>
      <c r="I22" s="15">
        <v>0.26249999999999996</v>
      </c>
      <c r="J22" s="13">
        <v>0.22499999999999998</v>
      </c>
      <c r="K22" s="14">
        <v>0.21749999999999997</v>
      </c>
      <c r="L22" s="15">
        <v>0.35</v>
      </c>
      <c r="M22" s="16">
        <v>0.3</v>
      </c>
      <c r="N22" s="16">
        <v>0.3</v>
      </c>
      <c r="O22" s="14">
        <v>0.28999999999999998</v>
      </c>
      <c r="R22" s="135"/>
      <c r="S22" s="11"/>
      <c r="T22" s="15">
        <v>8.7499999999999994E-2</v>
      </c>
      <c r="U22" s="13">
        <v>7.4999999999999997E-2</v>
      </c>
      <c r="V22" s="14">
        <v>7.2499999999999995E-2</v>
      </c>
      <c r="W22" s="15">
        <v>0.17499999999999999</v>
      </c>
      <c r="X22" s="13">
        <v>0.15</v>
      </c>
      <c r="Y22" s="14">
        <v>0.14499999999999999</v>
      </c>
      <c r="Z22" s="15">
        <v>0.26249999999999996</v>
      </c>
      <c r="AA22" s="13">
        <v>0.22499999999999998</v>
      </c>
      <c r="AB22" s="14">
        <v>0.21749999999999997</v>
      </c>
      <c r="AC22" s="15"/>
      <c r="AD22" s="13"/>
      <c r="AE22" s="16"/>
      <c r="AF22" s="16"/>
      <c r="AG22" s="14"/>
    </row>
    <row r="23" spans="1:33">
      <c r="A23" s="10">
        <v>100000</v>
      </c>
      <c r="B23" s="11" t="s">
        <v>27</v>
      </c>
      <c r="C23" s="15">
        <v>8.7499999999999994E-2</v>
      </c>
      <c r="D23" s="13">
        <v>8.7499999999999994E-2</v>
      </c>
      <c r="E23" s="14">
        <v>0.08</v>
      </c>
      <c r="F23" s="15">
        <v>0.17499999999999999</v>
      </c>
      <c r="G23" s="13">
        <v>0.17499999999999999</v>
      </c>
      <c r="H23" s="14">
        <v>0.16</v>
      </c>
      <c r="I23" s="15">
        <v>0.26249999999999996</v>
      </c>
      <c r="J23" s="13">
        <v>0.26249999999999996</v>
      </c>
      <c r="K23" s="14">
        <v>0.24</v>
      </c>
      <c r="L23" s="15">
        <v>0.35</v>
      </c>
      <c r="M23" s="16">
        <v>0.35</v>
      </c>
      <c r="N23" s="16">
        <v>0.35</v>
      </c>
      <c r="O23" s="14">
        <v>0.32</v>
      </c>
      <c r="R23" s="135"/>
      <c r="S23" s="11"/>
      <c r="T23" s="15">
        <v>8.7499999999999994E-2</v>
      </c>
      <c r="U23" s="13">
        <v>8.7499999999999994E-2</v>
      </c>
      <c r="V23" s="14">
        <v>0.08</v>
      </c>
      <c r="W23" s="15">
        <v>0.17499999999999999</v>
      </c>
      <c r="X23" s="13">
        <v>0.17499999999999999</v>
      </c>
      <c r="Y23" s="14">
        <v>0.16</v>
      </c>
      <c r="Z23" s="15">
        <v>0.26249999999999996</v>
      </c>
      <c r="AA23" s="13">
        <v>0.26249999999999996</v>
      </c>
      <c r="AB23" s="14">
        <v>0.24</v>
      </c>
      <c r="AC23" s="15"/>
      <c r="AD23" s="13"/>
      <c r="AE23" s="16"/>
      <c r="AF23" s="16"/>
      <c r="AG23" s="14"/>
    </row>
    <row r="24" spans="1:33">
      <c r="A24" s="10">
        <v>105000</v>
      </c>
      <c r="B24" s="11" t="s">
        <v>28</v>
      </c>
      <c r="C24" s="15">
        <v>8.7499999999999994E-2</v>
      </c>
      <c r="D24" s="13">
        <v>8.7499999999999994E-2</v>
      </c>
      <c r="E24" s="14">
        <v>0.08</v>
      </c>
      <c r="F24" s="15">
        <v>0.17499999999999999</v>
      </c>
      <c r="G24" s="13">
        <v>0.17499999999999999</v>
      </c>
      <c r="H24" s="14">
        <v>0.16</v>
      </c>
      <c r="I24" s="15">
        <v>0.26249999999999996</v>
      </c>
      <c r="J24" s="13">
        <v>0.26249999999999996</v>
      </c>
      <c r="K24" s="14">
        <v>0.24</v>
      </c>
      <c r="L24" s="15">
        <v>0.35</v>
      </c>
      <c r="M24" s="16">
        <v>0.35</v>
      </c>
      <c r="N24" s="16">
        <v>0.35</v>
      </c>
      <c r="O24" s="14">
        <v>0.32</v>
      </c>
      <c r="R24" s="135"/>
      <c r="S24" s="11"/>
      <c r="T24" s="15">
        <v>8.7499999999999994E-2</v>
      </c>
      <c r="U24" s="13">
        <v>8.7499999999999994E-2</v>
      </c>
      <c r="V24" s="14">
        <v>0.08</v>
      </c>
      <c r="W24" s="15">
        <v>0.17499999999999999</v>
      </c>
      <c r="X24" s="13">
        <v>0.17499999999999999</v>
      </c>
      <c r="Y24" s="14">
        <v>0.16</v>
      </c>
      <c r="Z24" s="15">
        <v>0.26249999999999996</v>
      </c>
      <c r="AA24" s="13">
        <v>0.26249999999999996</v>
      </c>
      <c r="AB24" s="14">
        <v>0.24</v>
      </c>
      <c r="AC24" s="15"/>
      <c r="AD24" s="13"/>
      <c r="AE24" s="16"/>
      <c r="AF24" s="16"/>
      <c r="AG24" s="14"/>
    </row>
    <row r="25" spans="1:33">
      <c r="A25" s="10">
        <v>110000</v>
      </c>
      <c r="B25" s="11" t="s">
        <v>29</v>
      </c>
      <c r="C25" s="15">
        <v>8.7499999999999994E-2</v>
      </c>
      <c r="D25" s="13">
        <v>8.7499999999999994E-2</v>
      </c>
      <c r="E25" s="14">
        <v>8.7499999999999994E-2</v>
      </c>
      <c r="F25" s="15">
        <v>0.17499999999999999</v>
      </c>
      <c r="G25" s="13">
        <v>0.17499999999999999</v>
      </c>
      <c r="H25" s="14">
        <v>0.17499999999999999</v>
      </c>
      <c r="I25" s="15">
        <v>0.26249999999999996</v>
      </c>
      <c r="J25" s="13">
        <v>0.26249999999999996</v>
      </c>
      <c r="K25" s="14">
        <v>0.26249999999999996</v>
      </c>
      <c r="L25" s="15">
        <v>0.35</v>
      </c>
      <c r="M25" s="16">
        <v>0.35</v>
      </c>
      <c r="N25" s="16">
        <v>0.35</v>
      </c>
      <c r="O25" s="14">
        <v>0.35</v>
      </c>
      <c r="R25" s="135"/>
      <c r="S25" s="11"/>
      <c r="T25" s="15">
        <v>8.7499999999999994E-2</v>
      </c>
      <c r="U25" s="13">
        <v>8.7499999999999994E-2</v>
      </c>
      <c r="V25" s="14">
        <v>8.7499999999999994E-2</v>
      </c>
      <c r="W25" s="15">
        <v>0.17499999999999999</v>
      </c>
      <c r="X25" s="13">
        <v>0.17499999999999999</v>
      </c>
      <c r="Y25" s="14">
        <v>0.17499999999999999</v>
      </c>
      <c r="Z25" s="15">
        <v>0.26249999999999996</v>
      </c>
      <c r="AA25" s="13">
        <v>0.26249999999999996</v>
      </c>
      <c r="AB25" s="14">
        <v>0.26249999999999996</v>
      </c>
      <c r="AC25" s="15"/>
      <c r="AD25" s="13"/>
      <c r="AE25" s="16"/>
      <c r="AF25" s="16"/>
      <c r="AG25" s="14"/>
    </row>
    <row r="26" spans="1:33">
      <c r="A26" s="10">
        <v>115000</v>
      </c>
      <c r="B26" s="11" t="s">
        <v>30</v>
      </c>
      <c r="C26" s="15">
        <v>8.7499999999999994E-2</v>
      </c>
      <c r="D26" s="13">
        <v>8.7499999999999994E-2</v>
      </c>
      <c r="E26" s="14">
        <v>8.7499999999999994E-2</v>
      </c>
      <c r="F26" s="15">
        <v>0.17499999999999999</v>
      </c>
      <c r="G26" s="13">
        <v>0.17499999999999999</v>
      </c>
      <c r="H26" s="14">
        <v>0.17499999999999999</v>
      </c>
      <c r="I26" s="15">
        <v>0.26249999999999996</v>
      </c>
      <c r="J26" s="13">
        <v>0.26249999999999996</v>
      </c>
      <c r="K26" s="14">
        <v>0.26249999999999996</v>
      </c>
      <c r="L26" s="15">
        <v>0.35</v>
      </c>
      <c r="M26" s="16">
        <v>0.35</v>
      </c>
      <c r="N26" s="16">
        <v>0.35</v>
      </c>
      <c r="O26" s="14">
        <v>0.35</v>
      </c>
      <c r="R26" s="135"/>
      <c r="S26" s="11"/>
      <c r="T26" s="15">
        <v>8.7499999999999994E-2</v>
      </c>
      <c r="U26" s="13">
        <v>8.7499999999999994E-2</v>
      </c>
      <c r="V26" s="14">
        <v>8.7499999999999994E-2</v>
      </c>
      <c r="W26" s="15">
        <v>0.17499999999999999</v>
      </c>
      <c r="X26" s="13">
        <v>0.17499999999999999</v>
      </c>
      <c r="Y26" s="14">
        <v>0.17499999999999999</v>
      </c>
      <c r="Z26" s="15">
        <v>0.26249999999999996</v>
      </c>
      <c r="AA26" s="13">
        <v>0.26249999999999996</v>
      </c>
      <c r="AB26" s="14">
        <v>0.26249999999999996</v>
      </c>
      <c r="AC26" s="15"/>
      <c r="AD26" s="13"/>
      <c r="AE26" s="16"/>
      <c r="AF26" s="16"/>
      <c r="AG26" s="14"/>
    </row>
    <row r="27" spans="1:33">
      <c r="A27" s="10">
        <v>120000</v>
      </c>
      <c r="B27" s="11" t="s">
        <v>31</v>
      </c>
      <c r="C27" s="15">
        <v>8.7499999999999994E-2</v>
      </c>
      <c r="D27" s="13">
        <v>8.7499999999999994E-2</v>
      </c>
      <c r="E27" s="14">
        <v>8.7499999999999994E-2</v>
      </c>
      <c r="F27" s="15">
        <v>0.17499999999999999</v>
      </c>
      <c r="G27" s="13">
        <v>0.17499999999999999</v>
      </c>
      <c r="H27" s="14">
        <v>0.17499999999999999</v>
      </c>
      <c r="I27" s="15">
        <v>0.26249999999999996</v>
      </c>
      <c r="J27" s="13">
        <v>0.26249999999999996</v>
      </c>
      <c r="K27" s="14">
        <v>0.26249999999999996</v>
      </c>
      <c r="L27" s="15">
        <v>0.35</v>
      </c>
      <c r="M27" s="16">
        <v>0.35</v>
      </c>
      <c r="N27" s="16">
        <v>0.35</v>
      </c>
      <c r="O27" s="14">
        <v>0.35</v>
      </c>
      <c r="R27" s="135"/>
      <c r="S27" s="11"/>
      <c r="T27" s="15">
        <v>8.7499999999999994E-2</v>
      </c>
      <c r="U27" s="13">
        <v>8.7499999999999994E-2</v>
      </c>
      <c r="V27" s="14">
        <v>8.7499999999999994E-2</v>
      </c>
      <c r="W27" s="15">
        <v>0.17499999999999999</v>
      </c>
      <c r="X27" s="13">
        <v>0.17499999999999999</v>
      </c>
      <c r="Y27" s="14">
        <v>0.17499999999999999</v>
      </c>
      <c r="Z27" s="15">
        <v>0.26249999999999996</v>
      </c>
      <c r="AA27" s="13">
        <v>0.26249999999999996</v>
      </c>
      <c r="AB27" s="14">
        <v>0.26249999999999996</v>
      </c>
      <c r="AC27" s="15"/>
      <c r="AD27" s="13"/>
      <c r="AE27" s="16"/>
      <c r="AF27" s="16"/>
      <c r="AG27" s="14"/>
    </row>
    <row r="28" spans="1:33">
      <c r="A28" s="10">
        <v>125000</v>
      </c>
      <c r="B28" s="11" t="s">
        <v>32</v>
      </c>
      <c r="C28" s="15">
        <v>8.7499999999999994E-2</v>
      </c>
      <c r="D28" s="13">
        <v>8.7499999999999994E-2</v>
      </c>
      <c r="E28" s="14">
        <v>8.7499999999999994E-2</v>
      </c>
      <c r="F28" s="15">
        <v>0.17499999999999999</v>
      </c>
      <c r="G28" s="13">
        <v>0.17499999999999999</v>
      </c>
      <c r="H28" s="14">
        <v>0.17499999999999999</v>
      </c>
      <c r="I28" s="15">
        <v>0.26249999999999996</v>
      </c>
      <c r="J28" s="13">
        <v>0.26249999999999996</v>
      </c>
      <c r="K28" s="14">
        <v>0.26249999999999996</v>
      </c>
      <c r="L28" s="15">
        <v>0.35</v>
      </c>
      <c r="M28" s="16">
        <v>0.35</v>
      </c>
      <c r="N28" s="16">
        <v>0.35</v>
      </c>
      <c r="O28" s="14">
        <v>0.35</v>
      </c>
      <c r="R28" s="135"/>
      <c r="S28" s="11"/>
      <c r="T28" s="15">
        <v>8.7499999999999994E-2</v>
      </c>
      <c r="U28" s="13">
        <v>8.7499999999999994E-2</v>
      </c>
      <c r="V28" s="14">
        <v>8.7499999999999994E-2</v>
      </c>
      <c r="W28" s="15">
        <v>0.17499999999999999</v>
      </c>
      <c r="X28" s="13">
        <v>0.17499999999999999</v>
      </c>
      <c r="Y28" s="14">
        <v>0.17499999999999999</v>
      </c>
      <c r="Z28" s="15">
        <v>0.26249999999999996</v>
      </c>
      <c r="AA28" s="13">
        <v>0.26249999999999996</v>
      </c>
      <c r="AB28" s="14">
        <v>0.26249999999999996</v>
      </c>
      <c r="AC28" s="15"/>
      <c r="AD28" s="13"/>
      <c r="AE28" s="16"/>
      <c r="AF28" s="16"/>
      <c r="AG28" s="14"/>
    </row>
    <row r="29" spans="1:33">
      <c r="A29" s="10">
        <v>130000</v>
      </c>
      <c r="B29" s="11" t="s">
        <v>33</v>
      </c>
      <c r="C29" s="15">
        <v>8.7499999999999994E-2</v>
      </c>
      <c r="D29" s="13">
        <v>8.7499999999999994E-2</v>
      </c>
      <c r="E29" s="14">
        <v>8.7499999999999994E-2</v>
      </c>
      <c r="F29" s="15">
        <v>0.17499999999999999</v>
      </c>
      <c r="G29" s="13">
        <v>0.17499999999999999</v>
      </c>
      <c r="H29" s="14">
        <v>0.17499999999999999</v>
      </c>
      <c r="I29" s="15">
        <v>0.26249999999999996</v>
      </c>
      <c r="J29" s="13">
        <v>0.26249999999999996</v>
      </c>
      <c r="K29" s="14">
        <v>0.26249999999999996</v>
      </c>
      <c r="L29" s="15">
        <v>0.35</v>
      </c>
      <c r="M29" s="16">
        <v>0.35</v>
      </c>
      <c r="N29" s="16">
        <v>0.35</v>
      </c>
      <c r="O29" s="14">
        <v>0.35</v>
      </c>
      <c r="R29" s="135"/>
      <c r="S29" s="11"/>
      <c r="T29" s="15">
        <v>8.7499999999999994E-2</v>
      </c>
      <c r="U29" s="13">
        <v>8.7499999999999994E-2</v>
      </c>
      <c r="V29" s="14">
        <v>8.7499999999999994E-2</v>
      </c>
      <c r="W29" s="15">
        <v>0.17499999999999999</v>
      </c>
      <c r="X29" s="13">
        <v>0.17499999999999999</v>
      </c>
      <c r="Y29" s="14">
        <v>0.17499999999999999</v>
      </c>
      <c r="Z29" s="15">
        <v>0.26249999999999996</v>
      </c>
      <c r="AA29" s="13">
        <v>0.26249999999999996</v>
      </c>
      <c r="AB29" s="14">
        <v>0.26249999999999996</v>
      </c>
      <c r="AC29" s="15"/>
      <c r="AD29" s="13"/>
      <c r="AE29" s="16"/>
      <c r="AF29" s="16"/>
      <c r="AG29" s="14"/>
    </row>
    <row r="30" spans="1:33">
      <c r="A30" s="10">
        <v>135000</v>
      </c>
      <c r="B30" s="11" t="s">
        <v>34</v>
      </c>
      <c r="C30" s="15">
        <v>8.7499999999999994E-2</v>
      </c>
      <c r="D30" s="13">
        <v>8.7499999999999994E-2</v>
      </c>
      <c r="E30" s="14">
        <v>8.7499999999999994E-2</v>
      </c>
      <c r="F30" s="15">
        <v>0.17499999999999999</v>
      </c>
      <c r="G30" s="13">
        <v>0.17499999999999999</v>
      </c>
      <c r="H30" s="14">
        <v>0.17499999999999999</v>
      </c>
      <c r="I30" s="15">
        <v>0.26249999999999996</v>
      </c>
      <c r="J30" s="13">
        <v>0.26249999999999996</v>
      </c>
      <c r="K30" s="14">
        <v>0.26249999999999996</v>
      </c>
      <c r="L30" s="15">
        <v>0.35</v>
      </c>
      <c r="M30" s="16">
        <v>0.35</v>
      </c>
      <c r="N30" s="16">
        <v>0.35</v>
      </c>
      <c r="O30" s="14">
        <v>0.35</v>
      </c>
      <c r="R30" s="135"/>
      <c r="S30" s="11"/>
      <c r="T30" s="15">
        <v>8.7499999999999994E-2</v>
      </c>
      <c r="U30" s="13">
        <v>8.7499999999999994E-2</v>
      </c>
      <c r="V30" s="14">
        <v>8.7499999999999994E-2</v>
      </c>
      <c r="W30" s="15">
        <v>0.17499999999999999</v>
      </c>
      <c r="X30" s="13">
        <v>0.17499999999999999</v>
      </c>
      <c r="Y30" s="14">
        <v>0.17499999999999999</v>
      </c>
      <c r="Z30" s="15">
        <v>0.26249999999999996</v>
      </c>
      <c r="AA30" s="13">
        <v>0.26249999999999996</v>
      </c>
      <c r="AB30" s="14">
        <v>0.26249999999999996</v>
      </c>
      <c r="AC30" s="15"/>
      <c r="AD30" s="13"/>
      <c r="AE30" s="16"/>
      <c r="AF30" s="16"/>
      <c r="AG30" s="14"/>
    </row>
    <row r="31" spans="1:33" ht="15.75" thickBot="1">
      <c r="A31" s="10">
        <v>140000</v>
      </c>
      <c r="B31" s="17" t="s">
        <v>35</v>
      </c>
      <c r="C31" s="18">
        <v>8.7499999999999994E-2</v>
      </c>
      <c r="D31" s="19">
        <v>8.7499999999999994E-2</v>
      </c>
      <c r="E31" s="20">
        <v>8.7499999999999994E-2</v>
      </c>
      <c r="F31" s="18">
        <v>0.17499999999999999</v>
      </c>
      <c r="G31" s="19">
        <v>0.17499999999999999</v>
      </c>
      <c r="H31" s="20">
        <v>0.17499999999999999</v>
      </c>
      <c r="I31" s="18">
        <v>0.26249999999999996</v>
      </c>
      <c r="J31" s="19">
        <v>0.26249999999999996</v>
      </c>
      <c r="K31" s="20">
        <v>0.26249999999999996</v>
      </c>
      <c r="L31" s="18">
        <v>0.35</v>
      </c>
      <c r="M31" s="21">
        <v>0.35</v>
      </c>
      <c r="N31" s="21">
        <v>0.35</v>
      </c>
      <c r="O31" s="20">
        <v>0.35</v>
      </c>
      <c r="R31" s="135"/>
      <c r="S31" s="17"/>
      <c r="T31" s="18">
        <v>8.7499999999999994E-2</v>
      </c>
      <c r="U31" s="19">
        <v>8.7499999999999994E-2</v>
      </c>
      <c r="V31" s="20">
        <v>8.7499999999999994E-2</v>
      </c>
      <c r="W31" s="18">
        <v>0.17499999999999999</v>
      </c>
      <c r="X31" s="19">
        <v>0.17499999999999999</v>
      </c>
      <c r="Y31" s="20">
        <v>0.17499999999999999</v>
      </c>
      <c r="Z31" s="18">
        <v>0.26249999999999996</v>
      </c>
      <c r="AA31" s="19">
        <v>0.26249999999999996</v>
      </c>
      <c r="AB31" s="20">
        <v>0.26249999999999996</v>
      </c>
      <c r="AC31" s="18"/>
      <c r="AD31" s="19"/>
      <c r="AE31" s="21"/>
      <c r="AF31" s="21"/>
      <c r="AG31" s="20"/>
    </row>
    <row r="32" spans="1:33">
      <c r="C32" s="22"/>
      <c r="J32"/>
      <c r="K32"/>
      <c r="L32"/>
      <c r="M32"/>
    </row>
    <row r="33" spans="1:33">
      <c r="J33"/>
      <c r="K33"/>
      <c r="L33"/>
      <c r="M33"/>
    </row>
    <row r="34" spans="1:33">
      <c r="C34" s="181" t="s">
        <v>158</v>
      </c>
      <c r="D34" s="181"/>
      <c r="E34" s="181"/>
      <c r="F34" s="181"/>
      <c r="G34" s="181"/>
      <c r="J34"/>
      <c r="K34"/>
      <c r="L34"/>
      <c r="M34"/>
    </row>
    <row r="35" spans="1:33" ht="15.75" thickBot="1">
      <c r="C35" s="180" t="s">
        <v>141</v>
      </c>
      <c r="D35" s="180"/>
      <c r="E35" s="180"/>
      <c r="F35" s="180"/>
      <c r="G35" s="180"/>
      <c r="J35"/>
      <c r="K35"/>
      <c r="L35"/>
      <c r="M35"/>
    </row>
    <row r="36" spans="1:33" ht="30.75" thickBot="1">
      <c r="B36" s="1" t="s">
        <v>5</v>
      </c>
      <c r="C36" s="137" t="s">
        <v>36</v>
      </c>
      <c r="D36" s="138" t="s">
        <v>42</v>
      </c>
      <c r="E36" s="138" t="s">
        <v>9</v>
      </c>
      <c r="F36" s="139" t="s">
        <v>8</v>
      </c>
      <c r="G36" s="140" t="s">
        <v>143</v>
      </c>
      <c r="I36"/>
      <c r="J36"/>
      <c r="K36"/>
      <c r="L36"/>
      <c r="Q36"/>
      <c r="AG36" s="1"/>
    </row>
    <row r="37" spans="1:33">
      <c r="A37" s="1">
        <v>0</v>
      </c>
      <c r="B37" t="s">
        <v>147</v>
      </c>
      <c r="C37" s="143">
        <v>1.4999999999999999E-2</v>
      </c>
      <c r="D37" s="144">
        <v>1.4999999999999999E-2</v>
      </c>
      <c r="E37" s="144">
        <v>1.4999999999999999E-2</v>
      </c>
      <c r="F37" s="144">
        <v>1.6500000000000001E-2</v>
      </c>
      <c r="G37" s="145">
        <v>0</v>
      </c>
      <c r="I37" s="142"/>
      <c r="J37" s="142"/>
      <c r="K37" s="142"/>
      <c r="L37" s="142"/>
      <c r="M37"/>
    </row>
    <row r="38" spans="1:33">
      <c r="A38" s="1">
        <v>40001</v>
      </c>
      <c r="B38" t="s">
        <v>148</v>
      </c>
      <c r="C38" s="146">
        <v>1.4999999999999999E-2</v>
      </c>
      <c r="D38" s="147">
        <v>1.6500000000000001E-2</v>
      </c>
      <c r="E38" s="147">
        <v>1.4999999999999999E-2</v>
      </c>
      <c r="F38" s="147">
        <v>1.95E-2</v>
      </c>
      <c r="G38" s="148">
        <v>0</v>
      </c>
      <c r="I38" s="142"/>
      <c r="J38" s="142"/>
      <c r="K38" s="142"/>
      <c r="L38" s="142"/>
      <c r="M38"/>
    </row>
    <row r="39" spans="1:33">
      <c r="A39" s="1">
        <v>50001</v>
      </c>
      <c r="B39" t="s">
        <v>149</v>
      </c>
      <c r="C39" s="146">
        <v>1.4999999999999999E-2</v>
      </c>
      <c r="D39" s="147">
        <v>1.95E-2</v>
      </c>
      <c r="E39" s="147">
        <v>1.4999999999999999E-2</v>
      </c>
      <c r="F39" s="147">
        <v>2.2000000000000002E-2</v>
      </c>
      <c r="G39" s="148">
        <v>0</v>
      </c>
      <c r="I39" s="142"/>
      <c r="J39" s="142"/>
      <c r="K39" s="142"/>
      <c r="L39" s="142"/>
      <c r="M39"/>
    </row>
    <row r="40" spans="1:33">
      <c r="A40" s="1">
        <v>60001</v>
      </c>
      <c r="B40" t="s">
        <v>150</v>
      </c>
      <c r="C40" s="146">
        <v>1.4999999999999999E-2</v>
      </c>
      <c r="D40" s="147">
        <v>2.2000000000000002E-2</v>
      </c>
      <c r="E40" s="147">
        <v>1.4999999999999999E-2</v>
      </c>
      <c r="F40" s="147">
        <v>2.5000000000000001E-2</v>
      </c>
      <c r="G40" s="148">
        <v>0</v>
      </c>
      <c r="I40" s="142"/>
      <c r="J40" s="142"/>
      <c r="K40" s="142"/>
      <c r="L40" s="142"/>
      <c r="M40"/>
    </row>
    <row r="41" spans="1:33">
      <c r="A41" s="1">
        <v>70001</v>
      </c>
      <c r="B41" t="s">
        <v>151</v>
      </c>
      <c r="C41" s="146">
        <v>1.4999999999999999E-2</v>
      </c>
      <c r="D41" s="147">
        <v>2.5000000000000001E-2</v>
      </c>
      <c r="E41" s="147">
        <v>1.6500000000000001E-2</v>
      </c>
      <c r="F41" s="147">
        <v>2.75E-2</v>
      </c>
      <c r="G41" s="148">
        <v>0</v>
      </c>
      <c r="I41" s="142"/>
      <c r="J41" s="142"/>
      <c r="K41" s="142"/>
      <c r="L41" s="142"/>
      <c r="M41"/>
    </row>
    <row r="42" spans="1:33">
      <c r="A42" s="1">
        <v>80001</v>
      </c>
      <c r="B42" t="s">
        <v>152</v>
      </c>
      <c r="C42" s="146">
        <v>1.4999999999999999E-2</v>
      </c>
      <c r="D42" s="147">
        <v>2.75E-2</v>
      </c>
      <c r="E42" s="147">
        <v>1.8000000000000002E-2</v>
      </c>
      <c r="F42" s="147">
        <v>0.03</v>
      </c>
      <c r="G42" s="148">
        <v>0</v>
      </c>
      <c r="I42" s="142"/>
      <c r="J42" s="142"/>
      <c r="K42" s="142"/>
      <c r="L42" s="142"/>
      <c r="M42"/>
    </row>
    <row r="43" spans="1:33">
      <c r="A43" s="1">
        <v>90001</v>
      </c>
      <c r="B43" t="s">
        <v>153</v>
      </c>
      <c r="C43" s="146">
        <v>1.6500000000000001E-2</v>
      </c>
      <c r="D43" s="147">
        <v>0.03</v>
      </c>
      <c r="E43" s="147">
        <v>1.95E-2</v>
      </c>
      <c r="F43" s="147">
        <v>3.3000000000000002E-2</v>
      </c>
      <c r="G43" s="148">
        <v>0</v>
      </c>
      <c r="I43" s="142"/>
      <c r="J43" s="142"/>
      <c r="K43" s="142"/>
      <c r="L43" s="142"/>
      <c r="M43"/>
    </row>
    <row r="44" spans="1:33" ht="15.75" thickBot="1">
      <c r="A44" s="1">
        <v>100001</v>
      </c>
      <c r="B44" t="s">
        <v>154</v>
      </c>
      <c r="C44" s="149">
        <v>1.8000000000000002E-2</v>
      </c>
      <c r="D44" s="150">
        <v>3.3000000000000002E-2</v>
      </c>
      <c r="E44" s="150">
        <v>2.2000000000000002E-2</v>
      </c>
      <c r="F44" s="150">
        <v>3.5999999999999997E-2</v>
      </c>
      <c r="G44" s="151">
        <v>0</v>
      </c>
      <c r="I44" s="142"/>
      <c r="J44" s="142"/>
      <c r="K44" s="142"/>
      <c r="L44" s="142"/>
      <c r="M44"/>
    </row>
    <row r="45" spans="1:33">
      <c r="B45"/>
      <c r="C45" s="141"/>
      <c r="D45" s="141"/>
      <c r="E45" s="141"/>
      <c r="F45" s="141"/>
      <c r="G45" s="141"/>
      <c r="J45"/>
      <c r="K45"/>
      <c r="L45"/>
      <c r="M45"/>
    </row>
    <row r="46" spans="1:33">
      <c r="B46"/>
      <c r="C46"/>
      <c r="D46"/>
      <c r="E46"/>
      <c r="F46"/>
      <c r="G46"/>
      <c r="J46"/>
      <c r="K46"/>
      <c r="L46"/>
      <c r="M46"/>
    </row>
    <row r="47" spans="1:33">
      <c r="B47"/>
      <c r="C47"/>
      <c r="D47"/>
      <c r="E47"/>
      <c r="F47"/>
      <c r="G47"/>
      <c r="J47"/>
      <c r="K47"/>
      <c r="L47"/>
      <c r="M47"/>
    </row>
    <row r="48" spans="1:33">
      <c r="B48"/>
      <c r="C48"/>
      <c r="D48"/>
      <c r="E48"/>
      <c r="F48"/>
      <c r="G48"/>
      <c r="J48"/>
      <c r="K48"/>
      <c r="L48"/>
      <c r="M48"/>
    </row>
    <row r="49" spans="2:7">
      <c r="B49"/>
      <c r="C49"/>
      <c r="D49"/>
      <c r="E49"/>
      <c r="F49"/>
      <c r="G49"/>
    </row>
    <row r="50" spans="2:7">
      <c r="B50"/>
      <c r="C50"/>
      <c r="D50"/>
      <c r="E50"/>
      <c r="F50"/>
      <c r="G50"/>
    </row>
    <row r="51" spans="2:7">
      <c r="B51"/>
      <c r="C51"/>
      <c r="D51"/>
      <c r="E51"/>
      <c r="F51"/>
      <c r="G51"/>
    </row>
    <row r="52" spans="2:7">
      <c r="B52"/>
      <c r="C52"/>
      <c r="D52"/>
      <c r="E52"/>
      <c r="F52"/>
      <c r="G52"/>
    </row>
    <row r="53" spans="2:7">
      <c r="B53"/>
      <c r="C53"/>
      <c r="D53"/>
      <c r="E53"/>
      <c r="F53"/>
      <c r="G53"/>
    </row>
    <row r="54" spans="2:7">
      <c r="B54"/>
      <c r="C54"/>
      <c r="D54"/>
      <c r="E54"/>
      <c r="F54"/>
      <c r="G54"/>
    </row>
    <row r="55" spans="2:7">
      <c r="B55"/>
      <c r="C55"/>
      <c r="D55"/>
      <c r="E55"/>
      <c r="F55"/>
      <c r="G55"/>
    </row>
    <row r="56" spans="2:7">
      <c r="B56"/>
      <c r="C56"/>
      <c r="D56"/>
      <c r="E56"/>
      <c r="F56"/>
      <c r="G56"/>
    </row>
    <row r="57" spans="2:7">
      <c r="B57"/>
      <c r="C57"/>
      <c r="D57"/>
      <c r="E57"/>
      <c r="F57"/>
      <c r="G57"/>
    </row>
    <row r="58" spans="2:7">
      <c r="B58"/>
      <c r="C58"/>
      <c r="D58"/>
      <c r="E58"/>
      <c r="F58"/>
      <c r="G58"/>
    </row>
    <row r="59" spans="2:7">
      <c r="B59"/>
      <c r="C59"/>
      <c r="D59"/>
      <c r="E59"/>
      <c r="F59"/>
      <c r="G59"/>
    </row>
    <row r="60" spans="2:7">
      <c r="B60"/>
      <c r="C60"/>
      <c r="D60"/>
      <c r="E60"/>
      <c r="F60"/>
      <c r="G60"/>
    </row>
    <row r="61" spans="2:7">
      <c r="B61"/>
      <c r="C61"/>
      <c r="D61"/>
      <c r="E61"/>
      <c r="F61"/>
      <c r="G61"/>
    </row>
    <row r="62" spans="2:7">
      <c r="B62"/>
      <c r="C62"/>
      <c r="D62"/>
      <c r="E62"/>
      <c r="F62"/>
      <c r="G62"/>
    </row>
    <row r="63" spans="2:7">
      <c r="B63"/>
      <c r="C63"/>
      <c r="D63"/>
      <c r="E63"/>
      <c r="F63"/>
      <c r="G63"/>
    </row>
    <row r="64" spans="2:7">
      <c r="B64"/>
      <c r="C64"/>
      <c r="D64"/>
      <c r="E64"/>
      <c r="F64"/>
      <c r="G64"/>
    </row>
    <row r="65" spans="2:7">
      <c r="B65"/>
      <c r="C65"/>
      <c r="D65"/>
      <c r="E65"/>
      <c r="F65"/>
      <c r="G65"/>
    </row>
    <row r="66" spans="2:7">
      <c r="B66"/>
      <c r="C66"/>
      <c r="D66"/>
      <c r="E66"/>
      <c r="F66"/>
      <c r="G66"/>
    </row>
    <row r="67" spans="2:7">
      <c r="B67"/>
      <c r="C67"/>
      <c r="D67"/>
      <c r="E67"/>
      <c r="F67"/>
      <c r="G67"/>
    </row>
  </sheetData>
  <mergeCells count="12">
    <mergeCell ref="C35:G35"/>
    <mergeCell ref="C34:G34"/>
    <mergeCell ref="T3:V3"/>
    <mergeCell ref="W3:Y3"/>
    <mergeCell ref="Z3:AB3"/>
    <mergeCell ref="AC3:AG3"/>
    <mergeCell ref="T4:AG4"/>
    <mergeCell ref="C3:E3"/>
    <mergeCell ref="F3:H3"/>
    <mergeCell ref="I3:K3"/>
    <mergeCell ref="L3:O3"/>
    <mergeCell ref="C4:O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47"/>
  <sheetViews>
    <sheetView zoomScale="85" zoomScaleNormal="85" workbookViewId="0"/>
  </sheetViews>
  <sheetFormatPr defaultRowHeight="12.75"/>
  <cols>
    <col min="1" max="1" width="1.7109375" style="1" customWidth="1"/>
    <col min="2" max="2" width="22.85546875" style="1" bestFit="1" customWidth="1"/>
    <col min="3" max="10" width="19.5703125" style="1" customWidth="1"/>
    <col min="11" max="11" width="8.5703125" style="1" bestFit="1" customWidth="1"/>
    <col min="12" max="12" width="11.85546875" style="1" bestFit="1" customWidth="1"/>
    <col min="13" max="13" width="8" style="1" bestFit="1" customWidth="1"/>
    <col min="14" max="14" width="9.140625" style="1"/>
    <col min="15" max="15" width="5.28515625" style="1" bestFit="1" customWidth="1"/>
    <col min="16" max="18" width="7.28515625" style="1" bestFit="1" customWidth="1"/>
    <col min="19" max="23" width="8.5703125" style="1" bestFit="1" customWidth="1"/>
    <col min="24" max="183" width="9.140625" style="1"/>
    <col min="184" max="184" width="1.7109375" style="1" customWidth="1"/>
    <col min="185" max="185" width="18" style="1" bestFit="1" customWidth="1"/>
    <col min="186" max="187" width="12.7109375" style="1" bestFit="1" customWidth="1"/>
    <col min="188" max="188" width="12.7109375" style="1" customWidth="1"/>
    <col min="189" max="189" width="12.85546875" style="1" bestFit="1" customWidth="1"/>
    <col min="190" max="190" width="11.28515625" style="1" bestFit="1" customWidth="1"/>
    <col min="191" max="191" width="12.85546875" style="1" bestFit="1" customWidth="1"/>
    <col min="192" max="192" width="10.42578125" style="1" bestFit="1" customWidth="1"/>
    <col min="193" max="193" width="12" style="1" bestFit="1" customWidth="1"/>
    <col min="194" max="194" width="11.28515625" style="1" bestFit="1" customWidth="1"/>
    <col min="195" max="195" width="12.85546875" style="1" bestFit="1" customWidth="1"/>
    <col min="196" max="439" width="9.140625" style="1"/>
    <col min="440" max="440" width="1.7109375" style="1" customWidth="1"/>
    <col min="441" max="441" width="18" style="1" bestFit="1" customWidth="1"/>
    <col min="442" max="443" width="12.7109375" style="1" bestFit="1" customWidth="1"/>
    <col min="444" max="444" width="12.7109375" style="1" customWidth="1"/>
    <col min="445" max="445" width="12.85546875" style="1" bestFit="1" customWidth="1"/>
    <col min="446" max="446" width="11.28515625" style="1" bestFit="1" customWidth="1"/>
    <col min="447" max="447" width="12.85546875" style="1" bestFit="1" customWidth="1"/>
    <col min="448" max="448" width="10.42578125" style="1" bestFit="1" customWidth="1"/>
    <col min="449" max="449" width="12" style="1" bestFit="1" customWidth="1"/>
    <col min="450" max="450" width="11.28515625" style="1" bestFit="1" customWidth="1"/>
    <col min="451" max="451" width="12.85546875" style="1" bestFit="1" customWidth="1"/>
    <col min="452" max="695" width="9.140625" style="1"/>
    <col min="696" max="696" width="1.7109375" style="1" customWidth="1"/>
    <col min="697" max="697" width="18" style="1" bestFit="1" customWidth="1"/>
    <col min="698" max="699" width="12.7109375" style="1" bestFit="1" customWidth="1"/>
    <col min="700" max="700" width="12.7109375" style="1" customWidth="1"/>
    <col min="701" max="701" width="12.85546875" style="1" bestFit="1" customWidth="1"/>
    <col min="702" max="702" width="11.28515625" style="1" bestFit="1" customWidth="1"/>
    <col min="703" max="703" width="12.85546875" style="1" bestFit="1" customWidth="1"/>
    <col min="704" max="704" width="10.42578125" style="1" bestFit="1" customWidth="1"/>
    <col min="705" max="705" width="12" style="1" bestFit="1" customWidth="1"/>
    <col min="706" max="706" width="11.28515625" style="1" bestFit="1" customWidth="1"/>
    <col min="707" max="707" width="12.85546875" style="1" bestFit="1" customWidth="1"/>
    <col min="708" max="951" width="9.140625" style="1"/>
    <col min="952" max="952" width="1.7109375" style="1" customWidth="1"/>
    <col min="953" max="953" width="18" style="1" bestFit="1" customWidth="1"/>
    <col min="954" max="955" width="12.7109375" style="1" bestFit="1" customWidth="1"/>
    <col min="956" max="956" width="12.7109375" style="1" customWidth="1"/>
    <col min="957" max="957" width="12.85546875" style="1" bestFit="1" customWidth="1"/>
    <col min="958" max="958" width="11.28515625" style="1" bestFit="1" customWidth="1"/>
    <col min="959" max="959" width="12.85546875" style="1" bestFit="1" customWidth="1"/>
    <col min="960" max="960" width="10.42578125" style="1" bestFit="1" customWidth="1"/>
    <col min="961" max="961" width="12" style="1" bestFit="1" customWidth="1"/>
    <col min="962" max="962" width="11.28515625" style="1" bestFit="1" customWidth="1"/>
    <col min="963" max="963" width="12.85546875" style="1" bestFit="1" customWidth="1"/>
    <col min="964" max="1207" width="9.140625" style="1"/>
    <col min="1208" max="1208" width="1.7109375" style="1" customWidth="1"/>
    <col min="1209" max="1209" width="18" style="1" bestFit="1" customWidth="1"/>
    <col min="1210" max="1211" width="12.7109375" style="1" bestFit="1" customWidth="1"/>
    <col min="1212" max="1212" width="12.7109375" style="1" customWidth="1"/>
    <col min="1213" max="1213" width="12.85546875" style="1" bestFit="1" customWidth="1"/>
    <col min="1214" max="1214" width="11.28515625" style="1" bestFit="1" customWidth="1"/>
    <col min="1215" max="1215" width="12.85546875" style="1" bestFit="1" customWidth="1"/>
    <col min="1216" max="1216" width="10.42578125" style="1" bestFit="1" customWidth="1"/>
    <col min="1217" max="1217" width="12" style="1" bestFit="1" customWidth="1"/>
    <col min="1218" max="1218" width="11.28515625" style="1" bestFit="1" customWidth="1"/>
    <col min="1219" max="1219" width="12.85546875" style="1" bestFit="1" customWidth="1"/>
    <col min="1220" max="1463" width="9.140625" style="1"/>
    <col min="1464" max="1464" width="1.7109375" style="1" customWidth="1"/>
    <col min="1465" max="1465" width="18" style="1" bestFit="1" customWidth="1"/>
    <col min="1466" max="1467" width="12.7109375" style="1" bestFit="1" customWidth="1"/>
    <col min="1468" max="1468" width="12.7109375" style="1" customWidth="1"/>
    <col min="1469" max="1469" width="12.85546875" style="1" bestFit="1" customWidth="1"/>
    <col min="1470" max="1470" width="11.28515625" style="1" bestFit="1" customWidth="1"/>
    <col min="1471" max="1471" width="12.85546875" style="1" bestFit="1" customWidth="1"/>
    <col min="1472" max="1472" width="10.42578125" style="1" bestFit="1" customWidth="1"/>
    <col min="1473" max="1473" width="12" style="1" bestFit="1" customWidth="1"/>
    <col min="1474" max="1474" width="11.28515625" style="1" bestFit="1" customWidth="1"/>
    <col min="1475" max="1475" width="12.85546875" style="1" bestFit="1" customWidth="1"/>
    <col min="1476" max="1719" width="9.140625" style="1"/>
    <col min="1720" max="1720" width="1.7109375" style="1" customWidth="1"/>
    <col min="1721" max="1721" width="18" style="1" bestFit="1" customWidth="1"/>
    <col min="1722" max="1723" width="12.7109375" style="1" bestFit="1" customWidth="1"/>
    <col min="1724" max="1724" width="12.7109375" style="1" customWidth="1"/>
    <col min="1725" max="1725" width="12.85546875" style="1" bestFit="1" customWidth="1"/>
    <col min="1726" max="1726" width="11.28515625" style="1" bestFit="1" customWidth="1"/>
    <col min="1727" max="1727" width="12.85546875" style="1" bestFit="1" customWidth="1"/>
    <col min="1728" max="1728" width="10.42578125" style="1" bestFit="1" customWidth="1"/>
    <col min="1729" max="1729" width="12" style="1" bestFit="1" customWidth="1"/>
    <col min="1730" max="1730" width="11.28515625" style="1" bestFit="1" customWidth="1"/>
    <col min="1731" max="1731" width="12.85546875" style="1" bestFit="1" customWidth="1"/>
    <col min="1732" max="1975" width="9.140625" style="1"/>
    <col min="1976" max="1976" width="1.7109375" style="1" customWidth="1"/>
    <col min="1977" max="1977" width="18" style="1" bestFit="1" customWidth="1"/>
    <col min="1978" max="1979" width="12.7109375" style="1" bestFit="1" customWidth="1"/>
    <col min="1980" max="1980" width="12.7109375" style="1" customWidth="1"/>
    <col min="1981" max="1981" width="12.85546875" style="1" bestFit="1" customWidth="1"/>
    <col min="1982" max="1982" width="11.28515625" style="1" bestFit="1" customWidth="1"/>
    <col min="1983" max="1983" width="12.85546875" style="1" bestFit="1" customWidth="1"/>
    <col min="1984" max="1984" width="10.42578125" style="1" bestFit="1" customWidth="1"/>
    <col min="1985" max="1985" width="12" style="1" bestFit="1" customWidth="1"/>
    <col min="1986" max="1986" width="11.28515625" style="1" bestFit="1" customWidth="1"/>
    <col min="1987" max="1987" width="12.85546875" style="1" bestFit="1" customWidth="1"/>
    <col min="1988" max="2231" width="9.140625" style="1"/>
    <col min="2232" max="2232" width="1.7109375" style="1" customWidth="1"/>
    <col min="2233" max="2233" width="18" style="1" bestFit="1" customWidth="1"/>
    <col min="2234" max="2235" width="12.7109375" style="1" bestFit="1" customWidth="1"/>
    <col min="2236" max="2236" width="12.7109375" style="1" customWidth="1"/>
    <col min="2237" max="2237" width="12.85546875" style="1" bestFit="1" customWidth="1"/>
    <col min="2238" max="2238" width="11.28515625" style="1" bestFit="1" customWidth="1"/>
    <col min="2239" max="2239" width="12.85546875" style="1" bestFit="1" customWidth="1"/>
    <col min="2240" max="2240" width="10.42578125" style="1" bestFit="1" customWidth="1"/>
    <col min="2241" max="2241" width="12" style="1" bestFit="1" customWidth="1"/>
    <col min="2242" max="2242" width="11.28515625" style="1" bestFit="1" customWidth="1"/>
    <col min="2243" max="2243" width="12.85546875" style="1" bestFit="1" customWidth="1"/>
    <col min="2244" max="2487" width="9.140625" style="1"/>
    <col min="2488" max="2488" width="1.7109375" style="1" customWidth="1"/>
    <col min="2489" max="2489" width="18" style="1" bestFit="1" customWidth="1"/>
    <col min="2490" max="2491" width="12.7109375" style="1" bestFit="1" customWidth="1"/>
    <col min="2492" max="2492" width="12.7109375" style="1" customWidth="1"/>
    <col min="2493" max="2493" width="12.85546875" style="1" bestFit="1" customWidth="1"/>
    <col min="2494" max="2494" width="11.28515625" style="1" bestFit="1" customWidth="1"/>
    <col min="2495" max="2495" width="12.85546875" style="1" bestFit="1" customWidth="1"/>
    <col min="2496" max="2496" width="10.42578125" style="1" bestFit="1" customWidth="1"/>
    <col min="2497" max="2497" width="12" style="1" bestFit="1" customWidth="1"/>
    <col min="2498" max="2498" width="11.28515625" style="1" bestFit="1" customWidth="1"/>
    <col min="2499" max="2499" width="12.85546875" style="1" bestFit="1" customWidth="1"/>
    <col min="2500" max="2743" width="9.140625" style="1"/>
    <col min="2744" max="2744" width="1.7109375" style="1" customWidth="1"/>
    <col min="2745" max="2745" width="18" style="1" bestFit="1" customWidth="1"/>
    <col min="2746" max="2747" width="12.7109375" style="1" bestFit="1" customWidth="1"/>
    <col min="2748" max="2748" width="12.7109375" style="1" customWidth="1"/>
    <col min="2749" max="2749" width="12.85546875" style="1" bestFit="1" customWidth="1"/>
    <col min="2750" max="2750" width="11.28515625" style="1" bestFit="1" customWidth="1"/>
    <col min="2751" max="2751" width="12.85546875" style="1" bestFit="1" customWidth="1"/>
    <col min="2752" max="2752" width="10.42578125" style="1" bestFit="1" customWidth="1"/>
    <col min="2753" max="2753" width="12" style="1" bestFit="1" customWidth="1"/>
    <col min="2754" max="2754" width="11.28515625" style="1" bestFit="1" customWidth="1"/>
    <col min="2755" max="2755" width="12.85546875" style="1" bestFit="1" customWidth="1"/>
    <col min="2756" max="2999" width="9.140625" style="1"/>
    <col min="3000" max="3000" width="1.7109375" style="1" customWidth="1"/>
    <col min="3001" max="3001" width="18" style="1" bestFit="1" customWidth="1"/>
    <col min="3002" max="3003" width="12.7109375" style="1" bestFit="1" customWidth="1"/>
    <col min="3004" max="3004" width="12.7109375" style="1" customWidth="1"/>
    <col min="3005" max="3005" width="12.85546875" style="1" bestFit="1" customWidth="1"/>
    <col min="3006" max="3006" width="11.28515625" style="1" bestFit="1" customWidth="1"/>
    <col min="3007" max="3007" width="12.85546875" style="1" bestFit="1" customWidth="1"/>
    <col min="3008" max="3008" width="10.42578125" style="1" bestFit="1" customWidth="1"/>
    <col min="3009" max="3009" width="12" style="1" bestFit="1" customWidth="1"/>
    <col min="3010" max="3010" width="11.28515625" style="1" bestFit="1" customWidth="1"/>
    <col min="3011" max="3011" width="12.85546875" style="1" bestFit="1" customWidth="1"/>
    <col min="3012" max="3255" width="9.140625" style="1"/>
    <col min="3256" max="3256" width="1.7109375" style="1" customWidth="1"/>
    <col min="3257" max="3257" width="18" style="1" bestFit="1" customWidth="1"/>
    <col min="3258" max="3259" width="12.7109375" style="1" bestFit="1" customWidth="1"/>
    <col min="3260" max="3260" width="12.7109375" style="1" customWidth="1"/>
    <col min="3261" max="3261" width="12.85546875" style="1" bestFit="1" customWidth="1"/>
    <col min="3262" max="3262" width="11.28515625" style="1" bestFit="1" customWidth="1"/>
    <col min="3263" max="3263" width="12.85546875" style="1" bestFit="1" customWidth="1"/>
    <col min="3264" max="3264" width="10.42578125" style="1" bestFit="1" customWidth="1"/>
    <col min="3265" max="3265" width="12" style="1" bestFit="1" customWidth="1"/>
    <col min="3266" max="3266" width="11.28515625" style="1" bestFit="1" customWidth="1"/>
    <col min="3267" max="3267" width="12.85546875" style="1" bestFit="1" customWidth="1"/>
    <col min="3268" max="3511" width="9.140625" style="1"/>
    <col min="3512" max="3512" width="1.7109375" style="1" customWidth="1"/>
    <col min="3513" max="3513" width="18" style="1" bestFit="1" customWidth="1"/>
    <col min="3514" max="3515" width="12.7109375" style="1" bestFit="1" customWidth="1"/>
    <col min="3516" max="3516" width="12.7109375" style="1" customWidth="1"/>
    <col min="3517" max="3517" width="12.85546875" style="1" bestFit="1" customWidth="1"/>
    <col min="3518" max="3518" width="11.28515625" style="1" bestFit="1" customWidth="1"/>
    <col min="3519" max="3519" width="12.85546875" style="1" bestFit="1" customWidth="1"/>
    <col min="3520" max="3520" width="10.42578125" style="1" bestFit="1" customWidth="1"/>
    <col min="3521" max="3521" width="12" style="1" bestFit="1" customWidth="1"/>
    <col min="3522" max="3522" width="11.28515625" style="1" bestFit="1" customWidth="1"/>
    <col min="3523" max="3523" width="12.85546875" style="1" bestFit="1" customWidth="1"/>
    <col min="3524" max="3767" width="9.140625" style="1"/>
    <col min="3768" max="3768" width="1.7109375" style="1" customWidth="1"/>
    <col min="3769" max="3769" width="18" style="1" bestFit="1" customWidth="1"/>
    <col min="3770" max="3771" width="12.7109375" style="1" bestFit="1" customWidth="1"/>
    <col min="3772" max="3772" width="12.7109375" style="1" customWidth="1"/>
    <col min="3773" max="3773" width="12.85546875" style="1" bestFit="1" customWidth="1"/>
    <col min="3774" max="3774" width="11.28515625" style="1" bestFit="1" customWidth="1"/>
    <col min="3775" max="3775" width="12.85546875" style="1" bestFit="1" customWidth="1"/>
    <col min="3776" max="3776" width="10.42578125" style="1" bestFit="1" customWidth="1"/>
    <col min="3777" max="3777" width="12" style="1" bestFit="1" customWidth="1"/>
    <col min="3778" max="3778" width="11.28515625" style="1" bestFit="1" customWidth="1"/>
    <col min="3779" max="3779" width="12.85546875" style="1" bestFit="1" customWidth="1"/>
    <col min="3780" max="4023" width="9.140625" style="1"/>
    <col min="4024" max="4024" width="1.7109375" style="1" customWidth="1"/>
    <col min="4025" max="4025" width="18" style="1" bestFit="1" customWidth="1"/>
    <col min="4026" max="4027" width="12.7109375" style="1" bestFit="1" customWidth="1"/>
    <col min="4028" max="4028" width="12.7109375" style="1" customWidth="1"/>
    <col min="4029" max="4029" width="12.85546875" style="1" bestFit="1" customWidth="1"/>
    <col min="4030" max="4030" width="11.28515625" style="1" bestFit="1" customWidth="1"/>
    <col min="4031" max="4031" width="12.85546875" style="1" bestFit="1" customWidth="1"/>
    <col min="4032" max="4032" width="10.42578125" style="1" bestFit="1" customWidth="1"/>
    <col min="4033" max="4033" width="12" style="1" bestFit="1" customWidth="1"/>
    <col min="4034" max="4034" width="11.28515625" style="1" bestFit="1" customWidth="1"/>
    <col min="4035" max="4035" width="12.85546875" style="1" bestFit="1" customWidth="1"/>
    <col min="4036" max="4279" width="9.140625" style="1"/>
    <col min="4280" max="4280" width="1.7109375" style="1" customWidth="1"/>
    <col min="4281" max="4281" width="18" style="1" bestFit="1" customWidth="1"/>
    <col min="4282" max="4283" width="12.7109375" style="1" bestFit="1" customWidth="1"/>
    <col min="4284" max="4284" width="12.7109375" style="1" customWidth="1"/>
    <col min="4285" max="4285" width="12.85546875" style="1" bestFit="1" customWidth="1"/>
    <col min="4286" max="4286" width="11.28515625" style="1" bestFit="1" customWidth="1"/>
    <col min="4287" max="4287" width="12.85546875" style="1" bestFit="1" customWidth="1"/>
    <col min="4288" max="4288" width="10.42578125" style="1" bestFit="1" customWidth="1"/>
    <col min="4289" max="4289" width="12" style="1" bestFit="1" customWidth="1"/>
    <col min="4290" max="4290" width="11.28515625" style="1" bestFit="1" customWidth="1"/>
    <col min="4291" max="4291" width="12.85546875" style="1" bestFit="1" customWidth="1"/>
    <col min="4292" max="4535" width="9.140625" style="1"/>
    <col min="4536" max="4536" width="1.7109375" style="1" customWidth="1"/>
    <col min="4537" max="4537" width="18" style="1" bestFit="1" customWidth="1"/>
    <col min="4538" max="4539" width="12.7109375" style="1" bestFit="1" customWidth="1"/>
    <col min="4540" max="4540" width="12.7109375" style="1" customWidth="1"/>
    <col min="4541" max="4541" width="12.85546875" style="1" bestFit="1" customWidth="1"/>
    <col min="4542" max="4542" width="11.28515625" style="1" bestFit="1" customWidth="1"/>
    <col min="4543" max="4543" width="12.85546875" style="1" bestFit="1" customWidth="1"/>
    <col min="4544" max="4544" width="10.42578125" style="1" bestFit="1" customWidth="1"/>
    <col min="4545" max="4545" width="12" style="1" bestFit="1" customWidth="1"/>
    <col min="4546" max="4546" width="11.28515625" style="1" bestFit="1" customWidth="1"/>
    <col min="4547" max="4547" width="12.85546875" style="1" bestFit="1" customWidth="1"/>
    <col min="4548" max="4791" width="9.140625" style="1"/>
    <col min="4792" max="4792" width="1.7109375" style="1" customWidth="1"/>
    <col min="4793" max="4793" width="18" style="1" bestFit="1" customWidth="1"/>
    <col min="4794" max="4795" width="12.7109375" style="1" bestFit="1" customWidth="1"/>
    <col min="4796" max="4796" width="12.7109375" style="1" customWidth="1"/>
    <col min="4797" max="4797" width="12.85546875" style="1" bestFit="1" customWidth="1"/>
    <col min="4798" max="4798" width="11.28515625" style="1" bestFit="1" customWidth="1"/>
    <col min="4799" max="4799" width="12.85546875" style="1" bestFit="1" customWidth="1"/>
    <col min="4800" max="4800" width="10.42578125" style="1" bestFit="1" customWidth="1"/>
    <col min="4801" max="4801" width="12" style="1" bestFit="1" customWidth="1"/>
    <col min="4802" max="4802" width="11.28515625" style="1" bestFit="1" customWidth="1"/>
    <col min="4803" max="4803" width="12.85546875" style="1" bestFit="1" customWidth="1"/>
    <col min="4804" max="5047" width="9.140625" style="1"/>
    <col min="5048" max="5048" width="1.7109375" style="1" customWidth="1"/>
    <col min="5049" max="5049" width="18" style="1" bestFit="1" customWidth="1"/>
    <col min="5050" max="5051" width="12.7109375" style="1" bestFit="1" customWidth="1"/>
    <col min="5052" max="5052" width="12.7109375" style="1" customWidth="1"/>
    <col min="5053" max="5053" width="12.85546875" style="1" bestFit="1" customWidth="1"/>
    <col min="5054" max="5054" width="11.28515625" style="1" bestFit="1" customWidth="1"/>
    <col min="5055" max="5055" width="12.85546875" style="1" bestFit="1" customWidth="1"/>
    <col min="5056" max="5056" width="10.42578125" style="1" bestFit="1" customWidth="1"/>
    <col min="5057" max="5057" width="12" style="1" bestFit="1" customWidth="1"/>
    <col min="5058" max="5058" width="11.28515625" style="1" bestFit="1" customWidth="1"/>
    <col min="5059" max="5059" width="12.85546875" style="1" bestFit="1" customWidth="1"/>
    <col min="5060" max="5303" width="9.140625" style="1"/>
    <col min="5304" max="5304" width="1.7109375" style="1" customWidth="1"/>
    <col min="5305" max="5305" width="18" style="1" bestFit="1" customWidth="1"/>
    <col min="5306" max="5307" width="12.7109375" style="1" bestFit="1" customWidth="1"/>
    <col min="5308" max="5308" width="12.7109375" style="1" customWidth="1"/>
    <col min="5309" max="5309" width="12.85546875" style="1" bestFit="1" customWidth="1"/>
    <col min="5310" max="5310" width="11.28515625" style="1" bestFit="1" customWidth="1"/>
    <col min="5311" max="5311" width="12.85546875" style="1" bestFit="1" customWidth="1"/>
    <col min="5312" max="5312" width="10.42578125" style="1" bestFit="1" customWidth="1"/>
    <col min="5313" max="5313" width="12" style="1" bestFit="1" customWidth="1"/>
    <col min="5314" max="5314" width="11.28515625" style="1" bestFit="1" customWidth="1"/>
    <col min="5315" max="5315" width="12.85546875" style="1" bestFit="1" customWidth="1"/>
    <col min="5316" max="5559" width="9.140625" style="1"/>
    <col min="5560" max="5560" width="1.7109375" style="1" customWidth="1"/>
    <col min="5561" max="5561" width="18" style="1" bestFit="1" customWidth="1"/>
    <col min="5562" max="5563" width="12.7109375" style="1" bestFit="1" customWidth="1"/>
    <col min="5564" max="5564" width="12.7109375" style="1" customWidth="1"/>
    <col min="5565" max="5565" width="12.85546875" style="1" bestFit="1" customWidth="1"/>
    <col min="5566" max="5566" width="11.28515625" style="1" bestFit="1" customWidth="1"/>
    <col min="5567" max="5567" width="12.85546875" style="1" bestFit="1" customWidth="1"/>
    <col min="5568" max="5568" width="10.42578125" style="1" bestFit="1" customWidth="1"/>
    <col min="5569" max="5569" width="12" style="1" bestFit="1" customWidth="1"/>
    <col min="5570" max="5570" width="11.28515625" style="1" bestFit="1" customWidth="1"/>
    <col min="5571" max="5571" width="12.85546875" style="1" bestFit="1" customWidth="1"/>
    <col min="5572" max="5815" width="9.140625" style="1"/>
    <col min="5816" max="5816" width="1.7109375" style="1" customWidth="1"/>
    <col min="5817" max="5817" width="18" style="1" bestFit="1" customWidth="1"/>
    <col min="5818" max="5819" width="12.7109375" style="1" bestFit="1" customWidth="1"/>
    <col min="5820" max="5820" width="12.7109375" style="1" customWidth="1"/>
    <col min="5821" max="5821" width="12.85546875" style="1" bestFit="1" customWidth="1"/>
    <col min="5822" max="5822" width="11.28515625" style="1" bestFit="1" customWidth="1"/>
    <col min="5823" max="5823" width="12.85546875" style="1" bestFit="1" customWidth="1"/>
    <col min="5824" max="5824" width="10.42578125" style="1" bestFit="1" customWidth="1"/>
    <col min="5825" max="5825" width="12" style="1" bestFit="1" customWidth="1"/>
    <col min="5826" max="5826" width="11.28515625" style="1" bestFit="1" customWidth="1"/>
    <col min="5827" max="5827" width="12.85546875" style="1" bestFit="1" customWidth="1"/>
    <col min="5828" max="6071" width="9.140625" style="1"/>
    <col min="6072" max="6072" width="1.7109375" style="1" customWidth="1"/>
    <col min="6073" max="6073" width="18" style="1" bestFit="1" customWidth="1"/>
    <col min="6074" max="6075" width="12.7109375" style="1" bestFit="1" customWidth="1"/>
    <col min="6076" max="6076" width="12.7109375" style="1" customWidth="1"/>
    <col min="6077" max="6077" width="12.85546875" style="1" bestFit="1" customWidth="1"/>
    <col min="6078" max="6078" width="11.28515625" style="1" bestFit="1" customWidth="1"/>
    <col min="6079" max="6079" width="12.85546875" style="1" bestFit="1" customWidth="1"/>
    <col min="6080" max="6080" width="10.42578125" style="1" bestFit="1" customWidth="1"/>
    <col min="6081" max="6081" width="12" style="1" bestFit="1" customWidth="1"/>
    <col min="6082" max="6082" width="11.28515625" style="1" bestFit="1" customWidth="1"/>
    <col min="6083" max="6083" width="12.85546875" style="1" bestFit="1" customWidth="1"/>
    <col min="6084" max="6327" width="9.140625" style="1"/>
    <col min="6328" max="6328" width="1.7109375" style="1" customWidth="1"/>
    <col min="6329" max="6329" width="18" style="1" bestFit="1" customWidth="1"/>
    <col min="6330" max="6331" width="12.7109375" style="1" bestFit="1" customWidth="1"/>
    <col min="6332" max="6332" width="12.7109375" style="1" customWidth="1"/>
    <col min="6333" max="6333" width="12.85546875" style="1" bestFit="1" customWidth="1"/>
    <col min="6334" max="6334" width="11.28515625" style="1" bestFit="1" customWidth="1"/>
    <col min="6335" max="6335" width="12.85546875" style="1" bestFit="1" customWidth="1"/>
    <col min="6336" max="6336" width="10.42578125" style="1" bestFit="1" customWidth="1"/>
    <col min="6337" max="6337" width="12" style="1" bestFit="1" customWidth="1"/>
    <col min="6338" max="6338" width="11.28515625" style="1" bestFit="1" customWidth="1"/>
    <col min="6339" max="6339" width="12.85546875" style="1" bestFit="1" customWidth="1"/>
    <col min="6340" max="6583" width="9.140625" style="1"/>
    <col min="6584" max="6584" width="1.7109375" style="1" customWidth="1"/>
    <col min="6585" max="6585" width="18" style="1" bestFit="1" customWidth="1"/>
    <col min="6586" max="6587" width="12.7109375" style="1" bestFit="1" customWidth="1"/>
    <col min="6588" max="6588" width="12.7109375" style="1" customWidth="1"/>
    <col min="6589" max="6589" width="12.85546875" style="1" bestFit="1" customWidth="1"/>
    <col min="6590" max="6590" width="11.28515625" style="1" bestFit="1" customWidth="1"/>
    <col min="6591" max="6591" width="12.85546875" style="1" bestFit="1" customWidth="1"/>
    <col min="6592" max="6592" width="10.42578125" style="1" bestFit="1" customWidth="1"/>
    <col min="6593" max="6593" width="12" style="1" bestFit="1" customWidth="1"/>
    <col min="6594" max="6594" width="11.28515625" style="1" bestFit="1" customWidth="1"/>
    <col min="6595" max="6595" width="12.85546875" style="1" bestFit="1" customWidth="1"/>
    <col min="6596" max="6839" width="9.140625" style="1"/>
    <col min="6840" max="6840" width="1.7109375" style="1" customWidth="1"/>
    <col min="6841" max="6841" width="18" style="1" bestFit="1" customWidth="1"/>
    <col min="6842" max="6843" width="12.7109375" style="1" bestFit="1" customWidth="1"/>
    <col min="6844" max="6844" width="12.7109375" style="1" customWidth="1"/>
    <col min="6845" max="6845" width="12.85546875" style="1" bestFit="1" customWidth="1"/>
    <col min="6846" max="6846" width="11.28515625" style="1" bestFit="1" customWidth="1"/>
    <col min="6847" max="6847" width="12.85546875" style="1" bestFit="1" customWidth="1"/>
    <col min="6848" max="6848" width="10.42578125" style="1" bestFit="1" customWidth="1"/>
    <col min="6849" max="6849" width="12" style="1" bestFit="1" customWidth="1"/>
    <col min="6850" max="6850" width="11.28515625" style="1" bestFit="1" customWidth="1"/>
    <col min="6851" max="6851" width="12.85546875" style="1" bestFit="1" customWidth="1"/>
    <col min="6852" max="7095" width="9.140625" style="1"/>
    <col min="7096" max="7096" width="1.7109375" style="1" customWidth="1"/>
    <col min="7097" max="7097" width="18" style="1" bestFit="1" customWidth="1"/>
    <col min="7098" max="7099" width="12.7109375" style="1" bestFit="1" customWidth="1"/>
    <col min="7100" max="7100" width="12.7109375" style="1" customWidth="1"/>
    <col min="7101" max="7101" width="12.85546875" style="1" bestFit="1" customWidth="1"/>
    <col min="7102" max="7102" width="11.28515625" style="1" bestFit="1" customWidth="1"/>
    <col min="7103" max="7103" width="12.85546875" style="1" bestFit="1" customWidth="1"/>
    <col min="7104" max="7104" width="10.42578125" style="1" bestFit="1" customWidth="1"/>
    <col min="7105" max="7105" width="12" style="1" bestFit="1" customWidth="1"/>
    <col min="7106" max="7106" width="11.28515625" style="1" bestFit="1" customWidth="1"/>
    <col min="7107" max="7107" width="12.85546875" style="1" bestFit="1" customWidth="1"/>
    <col min="7108" max="7351" width="9.140625" style="1"/>
    <col min="7352" max="7352" width="1.7109375" style="1" customWidth="1"/>
    <col min="7353" max="7353" width="18" style="1" bestFit="1" customWidth="1"/>
    <col min="7354" max="7355" width="12.7109375" style="1" bestFit="1" customWidth="1"/>
    <col min="7356" max="7356" width="12.7109375" style="1" customWidth="1"/>
    <col min="7357" max="7357" width="12.85546875" style="1" bestFit="1" customWidth="1"/>
    <col min="7358" max="7358" width="11.28515625" style="1" bestFit="1" customWidth="1"/>
    <col min="7359" max="7359" width="12.85546875" style="1" bestFit="1" customWidth="1"/>
    <col min="7360" max="7360" width="10.42578125" style="1" bestFit="1" customWidth="1"/>
    <col min="7361" max="7361" width="12" style="1" bestFit="1" customWidth="1"/>
    <col min="7362" max="7362" width="11.28515625" style="1" bestFit="1" customWidth="1"/>
    <col min="7363" max="7363" width="12.85546875" style="1" bestFit="1" customWidth="1"/>
    <col min="7364" max="7607" width="9.140625" style="1"/>
    <col min="7608" max="7608" width="1.7109375" style="1" customWidth="1"/>
    <col min="7609" max="7609" width="18" style="1" bestFit="1" customWidth="1"/>
    <col min="7610" max="7611" width="12.7109375" style="1" bestFit="1" customWidth="1"/>
    <col min="7612" max="7612" width="12.7109375" style="1" customWidth="1"/>
    <col min="7613" max="7613" width="12.85546875" style="1" bestFit="1" customWidth="1"/>
    <col min="7614" max="7614" width="11.28515625" style="1" bestFit="1" customWidth="1"/>
    <col min="7615" max="7615" width="12.85546875" style="1" bestFit="1" customWidth="1"/>
    <col min="7616" max="7616" width="10.42578125" style="1" bestFit="1" customWidth="1"/>
    <col min="7617" max="7617" width="12" style="1" bestFit="1" customWidth="1"/>
    <col min="7618" max="7618" width="11.28515625" style="1" bestFit="1" customWidth="1"/>
    <col min="7619" max="7619" width="12.85546875" style="1" bestFit="1" customWidth="1"/>
    <col min="7620" max="7863" width="9.140625" style="1"/>
    <col min="7864" max="7864" width="1.7109375" style="1" customWidth="1"/>
    <col min="7865" max="7865" width="18" style="1" bestFit="1" customWidth="1"/>
    <col min="7866" max="7867" width="12.7109375" style="1" bestFit="1" customWidth="1"/>
    <col min="7868" max="7868" width="12.7109375" style="1" customWidth="1"/>
    <col min="7869" max="7869" width="12.85546875" style="1" bestFit="1" customWidth="1"/>
    <col min="7870" max="7870" width="11.28515625" style="1" bestFit="1" customWidth="1"/>
    <col min="7871" max="7871" width="12.85546875" style="1" bestFit="1" customWidth="1"/>
    <col min="7872" max="7872" width="10.42578125" style="1" bestFit="1" customWidth="1"/>
    <col min="7873" max="7873" width="12" style="1" bestFit="1" customWidth="1"/>
    <col min="7874" max="7874" width="11.28515625" style="1" bestFit="1" customWidth="1"/>
    <col min="7875" max="7875" width="12.85546875" style="1" bestFit="1" customWidth="1"/>
    <col min="7876" max="8119" width="9.140625" style="1"/>
    <col min="8120" max="8120" width="1.7109375" style="1" customWidth="1"/>
    <col min="8121" max="8121" width="18" style="1" bestFit="1" customWidth="1"/>
    <col min="8122" max="8123" width="12.7109375" style="1" bestFit="1" customWidth="1"/>
    <col min="8124" max="8124" width="12.7109375" style="1" customWidth="1"/>
    <col min="8125" max="8125" width="12.85546875" style="1" bestFit="1" customWidth="1"/>
    <col min="8126" max="8126" width="11.28515625" style="1" bestFit="1" customWidth="1"/>
    <col min="8127" max="8127" width="12.85546875" style="1" bestFit="1" customWidth="1"/>
    <col min="8128" max="8128" width="10.42578125" style="1" bestFit="1" customWidth="1"/>
    <col min="8129" max="8129" width="12" style="1" bestFit="1" customWidth="1"/>
    <col min="8130" max="8130" width="11.28515625" style="1" bestFit="1" customWidth="1"/>
    <col min="8131" max="8131" width="12.85546875" style="1" bestFit="1" customWidth="1"/>
    <col min="8132" max="8375" width="9.140625" style="1"/>
    <col min="8376" max="8376" width="1.7109375" style="1" customWidth="1"/>
    <col min="8377" max="8377" width="18" style="1" bestFit="1" customWidth="1"/>
    <col min="8378" max="8379" width="12.7109375" style="1" bestFit="1" customWidth="1"/>
    <col min="8380" max="8380" width="12.7109375" style="1" customWidth="1"/>
    <col min="8381" max="8381" width="12.85546875" style="1" bestFit="1" customWidth="1"/>
    <col min="8382" max="8382" width="11.28515625" style="1" bestFit="1" customWidth="1"/>
    <col min="8383" max="8383" width="12.85546875" style="1" bestFit="1" customWidth="1"/>
    <col min="8384" max="8384" width="10.42578125" style="1" bestFit="1" customWidth="1"/>
    <col min="8385" max="8385" width="12" style="1" bestFit="1" customWidth="1"/>
    <col min="8386" max="8386" width="11.28515625" style="1" bestFit="1" customWidth="1"/>
    <col min="8387" max="8387" width="12.85546875" style="1" bestFit="1" customWidth="1"/>
    <col min="8388" max="8631" width="9.140625" style="1"/>
    <col min="8632" max="8632" width="1.7109375" style="1" customWidth="1"/>
    <col min="8633" max="8633" width="18" style="1" bestFit="1" customWidth="1"/>
    <col min="8634" max="8635" width="12.7109375" style="1" bestFit="1" customWidth="1"/>
    <col min="8636" max="8636" width="12.7109375" style="1" customWidth="1"/>
    <col min="8637" max="8637" width="12.85546875" style="1" bestFit="1" customWidth="1"/>
    <col min="8638" max="8638" width="11.28515625" style="1" bestFit="1" customWidth="1"/>
    <col min="8639" max="8639" width="12.85546875" style="1" bestFit="1" customWidth="1"/>
    <col min="8640" max="8640" width="10.42578125" style="1" bestFit="1" customWidth="1"/>
    <col min="8641" max="8641" width="12" style="1" bestFit="1" customWidth="1"/>
    <col min="8642" max="8642" width="11.28515625" style="1" bestFit="1" customWidth="1"/>
    <col min="8643" max="8643" width="12.85546875" style="1" bestFit="1" customWidth="1"/>
    <col min="8644" max="8887" width="9.140625" style="1"/>
    <col min="8888" max="8888" width="1.7109375" style="1" customWidth="1"/>
    <col min="8889" max="8889" width="18" style="1" bestFit="1" customWidth="1"/>
    <col min="8890" max="8891" width="12.7109375" style="1" bestFit="1" customWidth="1"/>
    <col min="8892" max="8892" width="12.7109375" style="1" customWidth="1"/>
    <col min="8893" max="8893" width="12.85546875" style="1" bestFit="1" customWidth="1"/>
    <col min="8894" max="8894" width="11.28515625" style="1" bestFit="1" customWidth="1"/>
    <col min="8895" max="8895" width="12.85546875" style="1" bestFit="1" customWidth="1"/>
    <col min="8896" max="8896" width="10.42578125" style="1" bestFit="1" customWidth="1"/>
    <col min="8897" max="8897" width="12" style="1" bestFit="1" customWidth="1"/>
    <col min="8898" max="8898" width="11.28515625" style="1" bestFit="1" customWidth="1"/>
    <col min="8899" max="8899" width="12.85546875" style="1" bestFit="1" customWidth="1"/>
    <col min="8900" max="9143" width="9.140625" style="1"/>
    <col min="9144" max="9144" width="1.7109375" style="1" customWidth="1"/>
    <col min="9145" max="9145" width="18" style="1" bestFit="1" customWidth="1"/>
    <col min="9146" max="9147" width="12.7109375" style="1" bestFit="1" customWidth="1"/>
    <col min="9148" max="9148" width="12.7109375" style="1" customWidth="1"/>
    <col min="9149" max="9149" width="12.85546875" style="1" bestFit="1" customWidth="1"/>
    <col min="9150" max="9150" width="11.28515625" style="1" bestFit="1" customWidth="1"/>
    <col min="9151" max="9151" width="12.85546875" style="1" bestFit="1" customWidth="1"/>
    <col min="9152" max="9152" width="10.42578125" style="1" bestFit="1" customWidth="1"/>
    <col min="9153" max="9153" width="12" style="1" bestFit="1" customWidth="1"/>
    <col min="9154" max="9154" width="11.28515625" style="1" bestFit="1" customWidth="1"/>
    <col min="9155" max="9155" width="12.85546875" style="1" bestFit="1" customWidth="1"/>
    <col min="9156" max="9399" width="9.140625" style="1"/>
    <col min="9400" max="9400" width="1.7109375" style="1" customWidth="1"/>
    <col min="9401" max="9401" width="18" style="1" bestFit="1" customWidth="1"/>
    <col min="9402" max="9403" width="12.7109375" style="1" bestFit="1" customWidth="1"/>
    <col min="9404" max="9404" width="12.7109375" style="1" customWidth="1"/>
    <col min="9405" max="9405" width="12.85546875" style="1" bestFit="1" customWidth="1"/>
    <col min="9406" max="9406" width="11.28515625" style="1" bestFit="1" customWidth="1"/>
    <col min="9407" max="9407" width="12.85546875" style="1" bestFit="1" customWidth="1"/>
    <col min="9408" max="9408" width="10.42578125" style="1" bestFit="1" customWidth="1"/>
    <col min="9409" max="9409" width="12" style="1" bestFit="1" customWidth="1"/>
    <col min="9410" max="9410" width="11.28515625" style="1" bestFit="1" customWidth="1"/>
    <col min="9411" max="9411" width="12.85546875" style="1" bestFit="1" customWidth="1"/>
    <col min="9412" max="9655" width="9.140625" style="1"/>
    <col min="9656" max="9656" width="1.7109375" style="1" customWidth="1"/>
    <col min="9657" max="9657" width="18" style="1" bestFit="1" customWidth="1"/>
    <col min="9658" max="9659" width="12.7109375" style="1" bestFit="1" customWidth="1"/>
    <col min="9660" max="9660" width="12.7109375" style="1" customWidth="1"/>
    <col min="9661" max="9661" width="12.85546875" style="1" bestFit="1" customWidth="1"/>
    <col min="9662" max="9662" width="11.28515625" style="1" bestFit="1" customWidth="1"/>
    <col min="9663" max="9663" width="12.85546875" style="1" bestFit="1" customWidth="1"/>
    <col min="9664" max="9664" width="10.42578125" style="1" bestFit="1" customWidth="1"/>
    <col min="9665" max="9665" width="12" style="1" bestFit="1" customWidth="1"/>
    <col min="9666" max="9666" width="11.28515625" style="1" bestFit="1" customWidth="1"/>
    <col min="9667" max="9667" width="12.85546875" style="1" bestFit="1" customWidth="1"/>
    <col min="9668" max="9911" width="9.140625" style="1"/>
    <col min="9912" max="9912" width="1.7109375" style="1" customWidth="1"/>
    <col min="9913" max="9913" width="18" style="1" bestFit="1" customWidth="1"/>
    <col min="9914" max="9915" width="12.7109375" style="1" bestFit="1" customWidth="1"/>
    <col min="9916" max="9916" width="12.7109375" style="1" customWidth="1"/>
    <col min="9917" max="9917" width="12.85546875" style="1" bestFit="1" customWidth="1"/>
    <col min="9918" max="9918" width="11.28515625" style="1" bestFit="1" customWidth="1"/>
    <col min="9919" max="9919" width="12.85546875" style="1" bestFit="1" customWidth="1"/>
    <col min="9920" max="9920" width="10.42578125" style="1" bestFit="1" customWidth="1"/>
    <col min="9921" max="9921" width="12" style="1" bestFit="1" customWidth="1"/>
    <col min="9922" max="9922" width="11.28515625" style="1" bestFit="1" customWidth="1"/>
    <col min="9923" max="9923" width="12.85546875" style="1" bestFit="1" customWidth="1"/>
    <col min="9924" max="10167" width="9.140625" style="1"/>
    <col min="10168" max="10168" width="1.7109375" style="1" customWidth="1"/>
    <col min="10169" max="10169" width="18" style="1" bestFit="1" customWidth="1"/>
    <col min="10170" max="10171" width="12.7109375" style="1" bestFit="1" customWidth="1"/>
    <col min="10172" max="10172" width="12.7109375" style="1" customWidth="1"/>
    <col min="10173" max="10173" width="12.85546875" style="1" bestFit="1" customWidth="1"/>
    <col min="10174" max="10174" width="11.28515625" style="1" bestFit="1" customWidth="1"/>
    <col min="10175" max="10175" width="12.85546875" style="1" bestFit="1" customWidth="1"/>
    <col min="10176" max="10176" width="10.42578125" style="1" bestFit="1" customWidth="1"/>
    <col min="10177" max="10177" width="12" style="1" bestFit="1" customWidth="1"/>
    <col min="10178" max="10178" width="11.28515625" style="1" bestFit="1" customWidth="1"/>
    <col min="10179" max="10179" width="12.85546875" style="1" bestFit="1" customWidth="1"/>
    <col min="10180" max="10423" width="9.140625" style="1"/>
    <col min="10424" max="10424" width="1.7109375" style="1" customWidth="1"/>
    <col min="10425" max="10425" width="18" style="1" bestFit="1" customWidth="1"/>
    <col min="10426" max="10427" width="12.7109375" style="1" bestFit="1" customWidth="1"/>
    <col min="10428" max="10428" width="12.7109375" style="1" customWidth="1"/>
    <col min="10429" max="10429" width="12.85546875" style="1" bestFit="1" customWidth="1"/>
    <col min="10430" max="10430" width="11.28515625" style="1" bestFit="1" customWidth="1"/>
    <col min="10431" max="10431" width="12.85546875" style="1" bestFit="1" customWidth="1"/>
    <col min="10432" max="10432" width="10.42578125" style="1" bestFit="1" customWidth="1"/>
    <col min="10433" max="10433" width="12" style="1" bestFit="1" customWidth="1"/>
    <col min="10434" max="10434" width="11.28515625" style="1" bestFit="1" customWidth="1"/>
    <col min="10435" max="10435" width="12.85546875" style="1" bestFit="1" customWidth="1"/>
    <col min="10436" max="10679" width="9.140625" style="1"/>
    <col min="10680" max="10680" width="1.7109375" style="1" customWidth="1"/>
    <col min="10681" max="10681" width="18" style="1" bestFit="1" customWidth="1"/>
    <col min="10682" max="10683" width="12.7109375" style="1" bestFit="1" customWidth="1"/>
    <col min="10684" max="10684" width="12.7109375" style="1" customWidth="1"/>
    <col min="10685" max="10685" width="12.85546875" style="1" bestFit="1" customWidth="1"/>
    <col min="10686" max="10686" width="11.28515625" style="1" bestFit="1" customWidth="1"/>
    <col min="10687" max="10687" width="12.85546875" style="1" bestFit="1" customWidth="1"/>
    <col min="10688" max="10688" width="10.42578125" style="1" bestFit="1" customWidth="1"/>
    <col min="10689" max="10689" width="12" style="1" bestFit="1" customWidth="1"/>
    <col min="10690" max="10690" width="11.28515625" style="1" bestFit="1" customWidth="1"/>
    <col min="10691" max="10691" width="12.85546875" style="1" bestFit="1" customWidth="1"/>
    <col min="10692" max="10935" width="9.140625" style="1"/>
    <col min="10936" max="10936" width="1.7109375" style="1" customWidth="1"/>
    <col min="10937" max="10937" width="18" style="1" bestFit="1" customWidth="1"/>
    <col min="10938" max="10939" width="12.7109375" style="1" bestFit="1" customWidth="1"/>
    <col min="10940" max="10940" width="12.7109375" style="1" customWidth="1"/>
    <col min="10941" max="10941" width="12.85546875" style="1" bestFit="1" customWidth="1"/>
    <col min="10942" max="10942" width="11.28515625" style="1" bestFit="1" customWidth="1"/>
    <col min="10943" max="10943" width="12.85546875" style="1" bestFit="1" customWidth="1"/>
    <col min="10944" max="10944" width="10.42578125" style="1" bestFit="1" customWidth="1"/>
    <col min="10945" max="10945" width="12" style="1" bestFit="1" customWidth="1"/>
    <col min="10946" max="10946" width="11.28515625" style="1" bestFit="1" customWidth="1"/>
    <col min="10947" max="10947" width="12.85546875" style="1" bestFit="1" customWidth="1"/>
    <col min="10948" max="11191" width="9.140625" style="1"/>
    <col min="11192" max="11192" width="1.7109375" style="1" customWidth="1"/>
    <col min="11193" max="11193" width="18" style="1" bestFit="1" customWidth="1"/>
    <col min="11194" max="11195" width="12.7109375" style="1" bestFit="1" customWidth="1"/>
    <col min="11196" max="11196" width="12.7109375" style="1" customWidth="1"/>
    <col min="11197" max="11197" width="12.85546875" style="1" bestFit="1" customWidth="1"/>
    <col min="11198" max="11198" width="11.28515625" style="1" bestFit="1" customWidth="1"/>
    <col min="11199" max="11199" width="12.85546875" style="1" bestFit="1" customWidth="1"/>
    <col min="11200" max="11200" width="10.42578125" style="1" bestFit="1" customWidth="1"/>
    <col min="11201" max="11201" width="12" style="1" bestFit="1" customWidth="1"/>
    <col min="11202" max="11202" width="11.28515625" style="1" bestFit="1" customWidth="1"/>
    <col min="11203" max="11203" width="12.85546875" style="1" bestFit="1" customWidth="1"/>
    <col min="11204" max="11447" width="9.140625" style="1"/>
    <col min="11448" max="11448" width="1.7109375" style="1" customWidth="1"/>
    <col min="11449" max="11449" width="18" style="1" bestFit="1" customWidth="1"/>
    <col min="11450" max="11451" width="12.7109375" style="1" bestFit="1" customWidth="1"/>
    <col min="11452" max="11452" width="12.7109375" style="1" customWidth="1"/>
    <col min="11453" max="11453" width="12.85546875" style="1" bestFit="1" customWidth="1"/>
    <col min="11454" max="11454" width="11.28515625" style="1" bestFit="1" customWidth="1"/>
    <col min="11455" max="11455" width="12.85546875" style="1" bestFit="1" customWidth="1"/>
    <col min="11456" max="11456" width="10.42578125" style="1" bestFit="1" customWidth="1"/>
    <col min="11457" max="11457" width="12" style="1" bestFit="1" customWidth="1"/>
    <col min="11458" max="11458" width="11.28515625" style="1" bestFit="1" customWidth="1"/>
    <col min="11459" max="11459" width="12.85546875" style="1" bestFit="1" customWidth="1"/>
    <col min="11460" max="11703" width="9.140625" style="1"/>
    <col min="11704" max="11704" width="1.7109375" style="1" customWidth="1"/>
    <col min="11705" max="11705" width="18" style="1" bestFit="1" customWidth="1"/>
    <col min="11706" max="11707" width="12.7109375" style="1" bestFit="1" customWidth="1"/>
    <col min="11708" max="11708" width="12.7109375" style="1" customWidth="1"/>
    <col min="11709" max="11709" width="12.85546875" style="1" bestFit="1" customWidth="1"/>
    <col min="11710" max="11710" width="11.28515625" style="1" bestFit="1" customWidth="1"/>
    <col min="11711" max="11711" width="12.85546875" style="1" bestFit="1" customWidth="1"/>
    <col min="11712" max="11712" width="10.42578125" style="1" bestFit="1" customWidth="1"/>
    <col min="11713" max="11713" width="12" style="1" bestFit="1" customWidth="1"/>
    <col min="11714" max="11714" width="11.28515625" style="1" bestFit="1" customWidth="1"/>
    <col min="11715" max="11715" width="12.85546875" style="1" bestFit="1" customWidth="1"/>
    <col min="11716" max="11959" width="9.140625" style="1"/>
    <col min="11960" max="11960" width="1.7109375" style="1" customWidth="1"/>
    <col min="11961" max="11961" width="18" style="1" bestFit="1" customWidth="1"/>
    <col min="11962" max="11963" width="12.7109375" style="1" bestFit="1" customWidth="1"/>
    <col min="11964" max="11964" width="12.7109375" style="1" customWidth="1"/>
    <col min="11965" max="11965" width="12.85546875" style="1" bestFit="1" customWidth="1"/>
    <col min="11966" max="11966" width="11.28515625" style="1" bestFit="1" customWidth="1"/>
    <col min="11967" max="11967" width="12.85546875" style="1" bestFit="1" customWidth="1"/>
    <col min="11968" max="11968" width="10.42578125" style="1" bestFit="1" customWidth="1"/>
    <col min="11969" max="11969" width="12" style="1" bestFit="1" customWidth="1"/>
    <col min="11970" max="11970" width="11.28515625" style="1" bestFit="1" customWidth="1"/>
    <col min="11971" max="11971" width="12.85546875" style="1" bestFit="1" customWidth="1"/>
    <col min="11972" max="12215" width="9.140625" style="1"/>
    <col min="12216" max="12216" width="1.7109375" style="1" customWidth="1"/>
    <col min="12217" max="12217" width="18" style="1" bestFit="1" customWidth="1"/>
    <col min="12218" max="12219" width="12.7109375" style="1" bestFit="1" customWidth="1"/>
    <col min="12220" max="12220" width="12.7109375" style="1" customWidth="1"/>
    <col min="12221" max="12221" width="12.85546875" style="1" bestFit="1" customWidth="1"/>
    <col min="12222" max="12222" width="11.28515625" style="1" bestFit="1" customWidth="1"/>
    <col min="12223" max="12223" width="12.85546875" style="1" bestFit="1" customWidth="1"/>
    <col min="12224" max="12224" width="10.42578125" style="1" bestFit="1" customWidth="1"/>
    <col min="12225" max="12225" width="12" style="1" bestFit="1" customWidth="1"/>
    <col min="12226" max="12226" width="11.28515625" style="1" bestFit="1" customWidth="1"/>
    <col min="12227" max="12227" width="12.85546875" style="1" bestFit="1" customWidth="1"/>
    <col min="12228" max="12471" width="9.140625" style="1"/>
    <col min="12472" max="12472" width="1.7109375" style="1" customWidth="1"/>
    <col min="12473" max="12473" width="18" style="1" bestFit="1" customWidth="1"/>
    <col min="12474" max="12475" width="12.7109375" style="1" bestFit="1" customWidth="1"/>
    <col min="12476" max="12476" width="12.7109375" style="1" customWidth="1"/>
    <col min="12477" max="12477" width="12.85546875" style="1" bestFit="1" customWidth="1"/>
    <col min="12478" max="12478" width="11.28515625" style="1" bestFit="1" customWidth="1"/>
    <col min="12479" max="12479" width="12.85546875" style="1" bestFit="1" customWidth="1"/>
    <col min="12480" max="12480" width="10.42578125" style="1" bestFit="1" customWidth="1"/>
    <col min="12481" max="12481" width="12" style="1" bestFit="1" customWidth="1"/>
    <col min="12482" max="12482" width="11.28515625" style="1" bestFit="1" customWidth="1"/>
    <col min="12483" max="12483" width="12.85546875" style="1" bestFit="1" customWidth="1"/>
    <col min="12484" max="12727" width="9.140625" style="1"/>
    <col min="12728" max="12728" width="1.7109375" style="1" customWidth="1"/>
    <col min="12729" max="12729" width="18" style="1" bestFit="1" customWidth="1"/>
    <col min="12730" max="12731" width="12.7109375" style="1" bestFit="1" customWidth="1"/>
    <col min="12732" max="12732" width="12.7109375" style="1" customWidth="1"/>
    <col min="12733" max="12733" width="12.85546875" style="1" bestFit="1" customWidth="1"/>
    <col min="12734" max="12734" width="11.28515625" style="1" bestFit="1" customWidth="1"/>
    <col min="12735" max="12735" width="12.85546875" style="1" bestFit="1" customWidth="1"/>
    <col min="12736" max="12736" width="10.42578125" style="1" bestFit="1" customWidth="1"/>
    <col min="12737" max="12737" width="12" style="1" bestFit="1" customWidth="1"/>
    <col min="12738" max="12738" width="11.28515625" style="1" bestFit="1" customWidth="1"/>
    <col min="12739" max="12739" width="12.85546875" style="1" bestFit="1" customWidth="1"/>
    <col min="12740" max="12983" width="9.140625" style="1"/>
    <col min="12984" max="12984" width="1.7109375" style="1" customWidth="1"/>
    <col min="12985" max="12985" width="18" style="1" bestFit="1" customWidth="1"/>
    <col min="12986" max="12987" width="12.7109375" style="1" bestFit="1" customWidth="1"/>
    <col min="12988" max="12988" width="12.7109375" style="1" customWidth="1"/>
    <col min="12989" max="12989" width="12.85546875" style="1" bestFit="1" customWidth="1"/>
    <col min="12990" max="12990" width="11.28515625" style="1" bestFit="1" customWidth="1"/>
    <col min="12991" max="12991" width="12.85546875" style="1" bestFit="1" customWidth="1"/>
    <col min="12992" max="12992" width="10.42578125" style="1" bestFit="1" customWidth="1"/>
    <col min="12993" max="12993" width="12" style="1" bestFit="1" customWidth="1"/>
    <col min="12994" max="12994" width="11.28515625" style="1" bestFit="1" customWidth="1"/>
    <col min="12995" max="12995" width="12.85546875" style="1" bestFit="1" customWidth="1"/>
    <col min="12996" max="13239" width="9.140625" style="1"/>
    <col min="13240" max="13240" width="1.7109375" style="1" customWidth="1"/>
    <col min="13241" max="13241" width="18" style="1" bestFit="1" customWidth="1"/>
    <col min="13242" max="13243" width="12.7109375" style="1" bestFit="1" customWidth="1"/>
    <col min="13244" max="13244" width="12.7109375" style="1" customWidth="1"/>
    <col min="13245" max="13245" width="12.85546875" style="1" bestFit="1" customWidth="1"/>
    <col min="13246" max="13246" width="11.28515625" style="1" bestFit="1" customWidth="1"/>
    <col min="13247" max="13247" width="12.85546875" style="1" bestFit="1" customWidth="1"/>
    <col min="13248" max="13248" width="10.42578125" style="1" bestFit="1" customWidth="1"/>
    <col min="13249" max="13249" width="12" style="1" bestFit="1" customWidth="1"/>
    <col min="13250" max="13250" width="11.28515625" style="1" bestFit="1" customWidth="1"/>
    <col min="13251" max="13251" width="12.85546875" style="1" bestFit="1" customWidth="1"/>
    <col min="13252" max="13495" width="9.140625" style="1"/>
    <col min="13496" max="13496" width="1.7109375" style="1" customWidth="1"/>
    <col min="13497" max="13497" width="18" style="1" bestFit="1" customWidth="1"/>
    <col min="13498" max="13499" width="12.7109375" style="1" bestFit="1" customWidth="1"/>
    <col min="13500" max="13500" width="12.7109375" style="1" customWidth="1"/>
    <col min="13501" max="13501" width="12.85546875" style="1" bestFit="1" customWidth="1"/>
    <col min="13502" max="13502" width="11.28515625" style="1" bestFit="1" customWidth="1"/>
    <col min="13503" max="13503" width="12.85546875" style="1" bestFit="1" customWidth="1"/>
    <col min="13504" max="13504" width="10.42578125" style="1" bestFit="1" customWidth="1"/>
    <col min="13505" max="13505" width="12" style="1" bestFit="1" customWidth="1"/>
    <col min="13506" max="13506" width="11.28515625" style="1" bestFit="1" customWidth="1"/>
    <col min="13507" max="13507" width="12.85546875" style="1" bestFit="1" customWidth="1"/>
    <col min="13508" max="13751" width="9.140625" style="1"/>
    <col min="13752" max="13752" width="1.7109375" style="1" customWidth="1"/>
    <col min="13753" max="13753" width="18" style="1" bestFit="1" customWidth="1"/>
    <col min="13754" max="13755" width="12.7109375" style="1" bestFit="1" customWidth="1"/>
    <col min="13756" max="13756" width="12.7109375" style="1" customWidth="1"/>
    <col min="13757" max="13757" width="12.85546875" style="1" bestFit="1" customWidth="1"/>
    <col min="13758" max="13758" width="11.28515625" style="1" bestFit="1" customWidth="1"/>
    <col min="13759" max="13759" width="12.85546875" style="1" bestFit="1" customWidth="1"/>
    <col min="13760" max="13760" width="10.42578125" style="1" bestFit="1" customWidth="1"/>
    <col min="13761" max="13761" width="12" style="1" bestFit="1" customWidth="1"/>
    <col min="13762" max="13762" width="11.28515625" style="1" bestFit="1" customWidth="1"/>
    <col min="13763" max="13763" width="12.85546875" style="1" bestFit="1" customWidth="1"/>
    <col min="13764" max="14007" width="9.140625" style="1"/>
    <col min="14008" max="14008" width="1.7109375" style="1" customWidth="1"/>
    <col min="14009" max="14009" width="18" style="1" bestFit="1" customWidth="1"/>
    <col min="14010" max="14011" width="12.7109375" style="1" bestFit="1" customWidth="1"/>
    <col min="14012" max="14012" width="12.7109375" style="1" customWidth="1"/>
    <col min="14013" max="14013" width="12.85546875" style="1" bestFit="1" customWidth="1"/>
    <col min="14014" max="14014" width="11.28515625" style="1" bestFit="1" customWidth="1"/>
    <col min="14015" max="14015" width="12.85546875" style="1" bestFit="1" customWidth="1"/>
    <col min="14016" max="14016" width="10.42578125" style="1" bestFit="1" customWidth="1"/>
    <col min="14017" max="14017" width="12" style="1" bestFit="1" customWidth="1"/>
    <col min="14018" max="14018" width="11.28515625" style="1" bestFit="1" customWidth="1"/>
    <col min="14019" max="14019" width="12.85546875" style="1" bestFit="1" customWidth="1"/>
    <col min="14020" max="14263" width="9.140625" style="1"/>
    <col min="14264" max="14264" width="1.7109375" style="1" customWidth="1"/>
    <col min="14265" max="14265" width="18" style="1" bestFit="1" customWidth="1"/>
    <col min="14266" max="14267" width="12.7109375" style="1" bestFit="1" customWidth="1"/>
    <col min="14268" max="14268" width="12.7109375" style="1" customWidth="1"/>
    <col min="14269" max="14269" width="12.85546875" style="1" bestFit="1" customWidth="1"/>
    <col min="14270" max="14270" width="11.28515625" style="1" bestFit="1" customWidth="1"/>
    <col min="14271" max="14271" width="12.85546875" style="1" bestFit="1" customWidth="1"/>
    <col min="14272" max="14272" width="10.42578125" style="1" bestFit="1" customWidth="1"/>
    <col min="14273" max="14273" width="12" style="1" bestFit="1" customWidth="1"/>
    <col min="14274" max="14274" width="11.28515625" style="1" bestFit="1" customWidth="1"/>
    <col min="14275" max="14275" width="12.85546875" style="1" bestFit="1" customWidth="1"/>
    <col min="14276" max="14519" width="9.140625" style="1"/>
    <col min="14520" max="14520" width="1.7109375" style="1" customWidth="1"/>
    <col min="14521" max="14521" width="18" style="1" bestFit="1" customWidth="1"/>
    <col min="14522" max="14523" width="12.7109375" style="1" bestFit="1" customWidth="1"/>
    <col min="14524" max="14524" width="12.7109375" style="1" customWidth="1"/>
    <col min="14525" max="14525" width="12.85546875" style="1" bestFit="1" customWidth="1"/>
    <col min="14526" max="14526" width="11.28515625" style="1" bestFit="1" customWidth="1"/>
    <col min="14527" max="14527" width="12.85546875" style="1" bestFit="1" customWidth="1"/>
    <col min="14528" max="14528" width="10.42578125" style="1" bestFit="1" customWidth="1"/>
    <col min="14529" max="14529" width="12" style="1" bestFit="1" customWidth="1"/>
    <col min="14530" max="14530" width="11.28515625" style="1" bestFit="1" customWidth="1"/>
    <col min="14531" max="14531" width="12.85546875" style="1" bestFit="1" customWidth="1"/>
    <col min="14532" max="14775" width="9.140625" style="1"/>
    <col min="14776" max="14776" width="1.7109375" style="1" customWidth="1"/>
    <col min="14777" max="14777" width="18" style="1" bestFit="1" customWidth="1"/>
    <col min="14778" max="14779" width="12.7109375" style="1" bestFit="1" customWidth="1"/>
    <col min="14780" max="14780" width="12.7109375" style="1" customWidth="1"/>
    <col min="14781" max="14781" width="12.85546875" style="1" bestFit="1" customWidth="1"/>
    <col min="14782" max="14782" width="11.28515625" style="1" bestFit="1" customWidth="1"/>
    <col min="14783" max="14783" width="12.85546875" style="1" bestFit="1" customWidth="1"/>
    <col min="14784" max="14784" width="10.42578125" style="1" bestFit="1" customWidth="1"/>
    <col min="14785" max="14785" width="12" style="1" bestFit="1" customWidth="1"/>
    <col min="14786" max="14786" width="11.28515625" style="1" bestFit="1" customWidth="1"/>
    <col min="14787" max="14787" width="12.85546875" style="1" bestFit="1" customWidth="1"/>
    <col min="14788" max="15031" width="9.140625" style="1"/>
    <col min="15032" max="15032" width="1.7109375" style="1" customWidth="1"/>
    <col min="15033" max="15033" width="18" style="1" bestFit="1" customWidth="1"/>
    <col min="15034" max="15035" width="12.7109375" style="1" bestFit="1" customWidth="1"/>
    <col min="15036" max="15036" width="12.7109375" style="1" customWidth="1"/>
    <col min="15037" max="15037" width="12.85546875" style="1" bestFit="1" customWidth="1"/>
    <col min="15038" max="15038" width="11.28515625" style="1" bestFit="1" customWidth="1"/>
    <col min="15039" max="15039" width="12.85546875" style="1" bestFit="1" customWidth="1"/>
    <col min="15040" max="15040" width="10.42578125" style="1" bestFit="1" customWidth="1"/>
    <col min="15041" max="15041" width="12" style="1" bestFit="1" customWidth="1"/>
    <col min="15042" max="15042" width="11.28515625" style="1" bestFit="1" customWidth="1"/>
    <col min="15043" max="15043" width="12.85546875" style="1" bestFit="1" customWidth="1"/>
    <col min="15044" max="15287" width="9.140625" style="1"/>
    <col min="15288" max="15288" width="1.7109375" style="1" customWidth="1"/>
    <col min="15289" max="15289" width="18" style="1" bestFit="1" customWidth="1"/>
    <col min="15290" max="15291" width="12.7109375" style="1" bestFit="1" customWidth="1"/>
    <col min="15292" max="15292" width="12.7109375" style="1" customWidth="1"/>
    <col min="15293" max="15293" width="12.85546875" style="1" bestFit="1" customWidth="1"/>
    <col min="15294" max="15294" width="11.28515625" style="1" bestFit="1" customWidth="1"/>
    <col min="15295" max="15295" width="12.85546875" style="1" bestFit="1" customWidth="1"/>
    <col min="15296" max="15296" width="10.42578125" style="1" bestFit="1" customWidth="1"/>
    <col min="15297" max="15297" width="12" style="1" bestFit="1" customWidth="1"/>
    <col min="15298" max="15298" width="11.28515625" style="1" bestFit="1" customWidth="1"/>
    <col min="15299" max="15299" width="12.85546875" style="1" bestFit="1" customWidth="1"/>
    <col min="15300" max="15543" width="9.140625" style="1"/>
    <col min="15544" max="15544" width="1.7109375" style="1" customWidth="1"/>
    <col min="15545" max="15545" width="18" style="1" bestFit="1" customWidth="1"/>
    <col min="15546" max="15547" width="12.7109375" style="1" bestFit="1" customWidth="1"/>
    <col min="15548" max="15548" width="12.7109375" style="1" customWidth="1"/>
    <col min="15549" max="15549" width="12.85546875" style="1" bestFit="1" customWidth="1"/>
    <col min="15550" max="15550" width="11.28515625" style="1" bestFit="1" customWidth="1"/>
    <col min="15551" max="15551" width="12.85546875" style="1" bestFit="1" customWidth="1"/>
    <col min="15552" max="15552" width="10.42578125" style="1" bestFit="1" customWidth="1"/>
    <col min="15553" max="15553" width="12" style="1" bestFit="1" customWidth="1"/>
    <col min="15554" max="15554" width="11.28515625" style="1" bestFit="1" customWidth="1"/>
    <col min="15555" max="15555" width="12.85546875" style="1" bestFit="1" customWidth="1"/>
    <col min="15556" max="15799" width="9.140625" style="1"/>
    <col min="15800" max="15800" width="1.7109375" style="1" customWidth="1"/>
    <col min="15801" max="15801" width="18" style="1" bestFit="1" customWidth="1"/>
    <col min="15802" max="15803" width="12.7109375" style="1" bestFit="1" customWidth="1"/>
    <col min="15804" max="15804" width="12.7109375" style="1" customWidth="1"/>
    <col min="15805" max="15805" width="12.85546875" style="1" bestFit="1" customWidth="1"/>
    <col min="15806" max="15806" width="11.28515625" style="1" bestFit="1" customWidth="1"/>
    <col min="15807" max="15807" width="12.85546875" style="1" bestFit="1" customWidth="1"/>
    <col min="15808" max="15808" width="10.42578125" style="1" bestFit="1" customWidth="1"/>
    <col min="15809" max="15809" width="12" style="1" bestFit="1" customWidth="1"/>
    <col min="15810" max="15810" width="11.28515625" style="1" bestFit="1" customWidth="1"/>
    <col min="15811" max="15811" width="12.85546875" style="1" bestFit="1" customWidth="1"/>
    <col min="15812" max="16055" width="9.140625" style="1"/>
    <col min="16056" max="16056" width="1.7109375" style="1" customWidth="1"/>
    <col min="16057" max="16057" width="18" style="1" bestFit="1" customWidth="1"/>
    <col min="16058" max="16059" width="12.7109375" style="1" bestFit="1" customWidth="1"/>
    <col min="16060" max="16060" width="12.7109375" style="1" customWidth="1"/>
    <col min="16061" max="16061" width="12.85546875" style="1" bestFit="1" customWidth="1"/>
    <col min="16062" max="16062" width="11.28515625" style="1" bestFit="1" customWidth="1"/>
    <col min="16063" max="16063" width="12.85546875" style="1" bestFit="1" customWidth="1"/>
    <col min="16064" max="16064" width="10.42578125" style="1" bestFit="1" customWidth="1"/>
    <col min="16065" max="16065" width="12" style="1" bestFit="1" customWidth="1"/>
    <col min="16066" max="16066" width="11.28515625" style="1" bestFit="1" customWidth="1"/>
    <col min="16067" max="16067" width="12.85546875" style="1" bestFit="1" customWidth="1"/>
    <col min="16068" max="16384" width="9.140625" style="1"/>
  </cols>
  <sheetData>
    <row r="1" spans="2:16" ht="13.5" thickBot="1"/>
    <row r="2" spans="2:16" ht="18.75" thickBot="1">
      <c r="B2" s="182" t="s">
        <v>162</v>
      </c>
      <c r="C2" s="183"/>
      <c r="D2" s="183"/>
      <c r="E2" s="183"/>
      <c r="F2" s="183"/>
      <c r="G2" s="183"/>
      <c r="H2" s="183"/>
      <c r="I2" s="183"/>
      <c r="J2" s="184"/>
      <c r="P2" s="10"/>
    </row>
    <row r="3" spans="2:16" ht="18.75" thickBot="1">
      <c r="B3" s="53"/>
      <c r="C3" s="53"/>
      <c r="D3" s="53"/>
      <c r="E3" s="53"/>
      <c r="F3" s="53"/>
      <c r="G3" s="53"/>
    </row>
    <row r="4" spans="2:16" ht="35.1" customHeight="1">
      <c r="B4" s="113" t="s">
        <v>44</v>
      </c>
      <c r="C4" s="114" t="s">
        <v>156</v>
      </c>
      <c r="D4" s="114" t="s">
        <v>157</v>
      </c>
      <c r="E4" s="114" t="s">
        <v>158</v>
      </c>
      <c r="F4" s="114" t="s">
        <v>159</v>
      </c>
      <c r="G4" s="114" t="s">
        <v>84</v>
      </c>
      <c r="H4" s="114"/>
      <c r="I4" s="114"/>
      <c r="J4" s="115"/>
      <c r="K4" s="1" t="str">
        <f>IF('Benefit Contribution Calculator'!$H$30=0,Premiums!C4,"")</f>
        <v>Direct 10</v>
      </c>
      <c r="L4" s="1" t="str">
        <f>IF('Benefit Contribution Calculator'!$H$30=0,Premiums!D4,"")</f>
        <v>Direct 15</v>
      </c>
      <c r="M4" s="1" t="s">
        <v>158</v>
      </c>
      <c r="N4" s="1" t="s">
        <v>159</v>
      </c>
      <c r="O4" s="1" t="s">
        <v>84</v>
      </c>
    </row>
    <row r="5" spans="2:16" ht="12.75" customHeight="1">
      <c r="B5" s="55" t="s">
        <v>36</v>
      </c>
      <c r="C5" s="155">
        <v>1304.6199999999999</v>
      </c>
      <c r="D5" s="155">
        <v>1241.96</v>
      </c>
      <c r="E5" s="155">
        <v>829.4</v>
      </c>
      <c r="F5" s="156">
        <v>960.85</v>
      </c>
      <c r="G5" s="105">
        <v>0</v>
      </c>
      <c r="H5" s="106"/>
      <c r="I5" s="106"/>
      <c r="J5" s="107"/>
    </row>
    <row r="6" spans="2:16">
      <c r="B6" s="59" t="s">
        <v>42</v>
      </c>
      <c r="C6" s="153">
        <v>2609.2399999999998</v>
      </c>
      <c r="D6" s="153">
        <v>2483.92</v>
      </c>
      <c r="E6" s="153">
        <v>1658.8</v>
      </c>
      <c r="F6" s="157">
        <v>1921.69</v>
      </c>
      <c r="G6" s="108">
        <v>0</v>
      </c>
      <c r="H6" s="106"/>
      <c r="I6" s="106"/>
      <c r="J6" s="107"/>
    </row>
    <row r="7" spans="2:16">
      <c r="B7" s="59" t="s">
        <v>9</v>
      </c>
      <c r="C7" s="153">
        <v>2426.59</v>
      </c>
      <c r="D7" s="153">
        <v>2310.04</v>
      </c>
      <c r="E7" s="153">
        <v>1542.68</v>
      </c>
      <c r="F7" s="157">
        <v>1787.17</v>
      </c>
      <c r="G7" s="108">
        <v>0</v>
      </c>
      <c r="H7" s="106"/>
      <c r="I7" s="106"/>
      <c r="J7" s="107"/>
      <c r="K7" s="10"/>
      <c r="L7" s="10"/>
    </row>
    <row r="8" spans="2:16">
      <c r="B8" s="59" t="s">
        <v>8</v>
      </c>
      <c r="C8" s="153">
        <v>3731.21</v>
      </c>
      <c r="D8" s="153">
        <v>3552</v>
      </c>
      <c r="E8" s="153">
        <v>2372.08</v>
      </c>
      <c r="F8" s="157">
        <v>2748.02</v>
      </c>
      <c r="G8" s="108">
        <v>0</v>
      </c>
      <c r="H8" s="106"/>
      <c r="I8" s="106"/>
      <c r="J8" s="107"/>
    </row>
    <row r="9" spans="2:16" ht="13.5" thickBot="1">
      <c r="B9" s="61" t="s">
        <v>37</v>
      </c>
      <c r="C9" s="109"/>
      <c r="D9" s="109"/>
      <c r="E9" s="109"/>
      <c r="F9" s="109"/>
      <c r="G9" s="110"/>
      <c r="H9" s="109"/>
      <c r="I9" s="109"/>
      <c r="J9" s="111"/>
    </row>
    <row r="10" spans="2:16" ht="15.75" thickBot="1">
      <c r="B10"/>
      <c r="C10"/>
      <c r="D10"/>
      <c r="E10"/>
      <c r="F10"/>
      <c r="G10"/>
      <c r="H10"/>
      <c r="I10"/>
      <c r="J10"/>
    </row>
    <row r="11" spans="2:16" ht="35.1" customHeight="1">
      <c r="B11" s="116" t="s">
        <v>45</v>
      </c>
      <c r="C11" s="117" t="s">
        <v>161</v>
      </c>
      <c r="D11" s="117" t="s">
        <v>158</v>
      </c>
      <c r="E11" s="114" t="s">
        <v>159</v>
      </c>
      <c r="F11" s="114" t="s">
        <v>85</v>
      </c>
      <c r="G11" s="117"/>
      <c r="H11" s="117"/>
      <c r="I11" s="117"/>
      <c r="J11" s="118"/>
      <c r="K11" s="1" t="str">
        <f>IF(AND('Benefit Contribution Calculator'!$H$30=0,'Benefit Contribution Calculator'!$I$34=0),Premiums!C11,"")</f>
        <v/>
      </c>
      <c r="L11" s="1" t="str">
        <f>IF('Benefit Contribution Calculator'!$I$34=1,Premiums!D11,"")</f>
        <v/>
      </c>
      <c r="M11" s="1" t="str">
        <f>IF('Benefit Contribution Calculator'!$I$34=2,Premiums!E11,"")</f>
        <v/>
      </c>
      <c r="N11" s="1" t="s">
        <v>85</v>
      </c>
    </row>
    <row r="12" spans="2:16">
      <c r="B12" s="62" t="s">
        <v>36</v>
      </c>
      <c r="C12" s="153">
        <v>143.9</v>
      </c>
      <c r="D12" s="106">
        <f>+E12</f>
        <v>127.52</v>
      </c>
      <c r="E12" s="153">
        <v>127.52</v>
      </c>
      <c r="F12" s="106">
        <v>0</v>
      </c>
      <c r="G12" s="106"/>
      <c r="H12" s="106"/>
      <c r="I12" s="104"/>
      <c r="J12" s="112"/>
    </row>
    <row r="13" spans="2:16" ht="12.75" customHeight="1">
      <c r="B13" s="63" t="s">
        <v>42</v>
      </c>
      <c r="C13" s="153">
        <v>327.58</v>
      </c>
      <c r="D13" s="106">
        <f t="shared" ref="D13:D15" si="0">+E13</f>
        <v>288.97000000000003</v>
      </c>
      <c r="E13" s="153">
        <v>288.97000000000003</v>
      </c>
      <c r="F13" s="106">
        <v>0</v>
      </c>
      <c r="G13" s="106"/>
      <c r="H13" s="106"/>
      <c r="I13" s="106"/>
      <c r="J13" s="107"/>
    </row>
    <row r="14" spans="2:16">
      <c r="B14" s="63" t="s">
        <v>9</v>
      </c>
      <c r="C14" s="153">
        <v>186.02</v>
      </c>
      <c r="D14" s="106">
        <f t="shared" si="0"/>
        <v>163.79</v>
      </c>
      <c r="E14" s="153">
        <v>163.79</v>
      </c>
      <c r="F14" s="106">
        <v>0</v>
      </c>
      <c r="G14" s="106"/>
      <c r="H14" s="106"/>
      <c r="I14" s="106"/>
      <c r="J14" s="107"/>
    </row>
    <row r="15" spans="2:16">
      <c r="B15" s="63" t="s">
        <v>8</v>
      </c>
      <c r="C15" s="153">
        <v>332.26</v>
      </c>
      <c r="D15" s="106">
        <f t="shared" si="0"/>
        <v>293.66000000000003</v>
      </c>
      <c r="E15" s="153">
        <v>293.66000000000003</v>
      </c>
      <c r="F15" s="106">
        <v>0</v>
      </c>
      <c r="G15" s="106"/>
      <c r="H15" s="106"/>
      <c r="I15" s="106"/>
      <c r="J15" s="107"/>
    </row>
    <row r="16" spans="2:16" ht="13.5" thickBot="1">
      <c r="B16" s="65" t="s">
        <v>37</v>
      </c>
      <c r="C16" s="109"/>
      <c r="D16" s="109"/>
      <c r="E16" s="109"/>
      <c r="F16" s="109"/>
      <c r="G16" s="109"/>
      <c r="H16" s="109"/>
      <c r="I16" s="109"/>
      <c r="J16" s="111"/>
    </row>
    <row r="17" spans="2:10" ht="15.75" thickBot="1">
      <c r="B17"/>
      <c r="C17"/>
      <c r="D17"/>
      <c r="E17"/>
      <c r="F17"/>
      <c r="G17"/>
      <c r="H17"/>
      <c r="I17"/>
      <c r="J17"/>
    </row>
    <row r="18" spans="2:10" ht="35.1" customHeight="1">
      <c r="B18" s="116" t="s">
        <v>101</v>
      </c>
      <c r="C18" s="117" t="s">
        <v>102</v>
      </c>
      <c r="D18" s="117" t="s">
        <v>105</v>
      </c>
      <c r="E18" s="117"/>
      <c r="F18" s="117"/>
      <c r="G18" s="117"/>
      <c r="H18" s="117"/>
      <c r="I18" s="117"/>
      <c r="J18" s="118"/>
    </row>
    <row r="19" spans="2:10">
      <c r="B19" s="62" t="s">
        <v>36</v>
      </c>
      <c r="C19" s="153">
        <v>32</v>
      </c>
      <c r="D19" s="106">
        <v>0</v>
      </c>
      <c r="E19" s="106"/>
      <c r="F19" s="106"/>
      <c r="G19" s="106"/>
      <c r="H19" s="106"/>
      <c r="I19" s="104"/>
      <c r="J19" s="112"/>
    </row>
    <row r="20" spans="2:10" ht="12.75" customHeight="1">
      <c r="B20" s="63" t="s">
        <v>42</v>
      </c>
      <c r="C20" s="153">
        <v>60</v>
      </c>
      <c r="D20" s="106">
        <v>0</v>
      </c>
      <c r="E20" s="106"/>
      <c r="F20" s="106"/>
      <c r="G20" s="106"/>
      <c r="H20" s="106"/>
      <c r="I20" s="106"/>
      <c r="J20" s="107"/>
    </row>
    <row r="21" spans="2:10">
      <c r="B21" s="63" t="s">
        <v>9</v>
      </c>
      <c r="C21" s="153">
        <v>64</v>
      </c>
      <c r="D21" s="106">
        <v>0</v>
      </c>
      <c r="E21" s="106"/>
      <c r="F21" s="106"/>
      <c r="G21" s="106"/>
      <c r="H21" s="106"/>
      <c r="I21" s="106"/>
      <c r="J21" s="107"/>
    </row>
    <row r="22" spans="2:10">
      <c r="B22" s="63" t="s">
        <v>8</v>
      </c>
      <c r="C22" s="153">
        <v>100</v>
      </c>
      <c r="D22" s="106">
        <v>0</v>
      </c>
      <c r="E22" s="106"/>
      <c r="F22" s="106"/>
      <c r="G22" s="106"/>
      <c r="H22" s="106"/>
      <c r="I22" s="106"/>
      <c r="J22" s="107"/>
    </row>
    <row r="23" spans="2:10" ht="13.5" thickBot="1">
      <c r="B23" s="65" t="s">
        <v>37</v>
      </c>
      <c r="C23" s="109"/>
      <c r="D23" s="109"/>
      <c r="E23" s="109"/>
      <c r="F23" s="109"/>
      <c r="G23" s="109"/>
      <c r="H23" s="109"/>
      <c r="I23" s="109"/>
      <c r="J23" s="111"/>
    </row>
    <row r="24" spans="2:10" ht="13.5" thickBot="1">
      <c r="C24" s="10"/>
      <c r="D24" s="10"/>
      <c r="E24" s="10"/>
      <c r="F24" s="10"/>
      <c r="G24" s="10"/>
      <c r="H24" s="10"/>
      <c r="I24" s="10"/>
    </row>
    <row r="25" spans="2:10" ht="35.1" customHeight="1">
      <c r="B25" s="116" t="s">
        <v>103</v>
      </c>
      <c r="C25" s="117" t="s">
        <v>104</v>
      </c>
      <c r="D25" s="117" t="s">
        <v>106</v>
      </c>
      <c r="E25" s="117"/>
      <c r="F25" s="117"/>
      <c r="G25" s="117"/>
      <c r="H25" s="117"/>
      <c r="I25" s="117"/>
      <c r="J25" s="118"/>
    </row>
    <row r="26" spans="2:10">
      <c r="B26" s="62" t="s">
        <v>36</v>
      </c>
      <c r="C26" s="154">
        <v>12.66</v>
      </c>
      <c r="D26" s="106">
        <v>0</v>
      </c>
      <c r="E26" s="106"/>
      <c r="F26" s="106"/>
      <c r="G26" s="106"/>
      <c r="H26" s="106"/>
      <c r="I26" s="104"/>
      <c r="J26" s="112"/>
    </row>
    <row r="27" spans="2:10" ht="12.75" customHeight="1">
      <c r="B27" s="63" t="s">
        <v>42</v>
      </c>
      <c r="C27" s="154">
        <v>12.66</v>
      </c>
      <c r="D27" s="106">
        <v>0</v>
      </c>
      <c r="E27" s="106"/>
      <c r="F27" s="106"/>
      <c r="G27" s="106"/>
      <c r="H27" s="106"/>
      <c r="I27" s="106"/>
      <c r="J27" s="107"/>
    </row>
    <row r="28" spans="2:10">
      <c r="B28" s="63" t="s">
        <v>9</v>
      </c>
      <c r="C28" s="154">
        <v>12.66</v>
      </c>
      <c r="D28" s="106">
        <v>0</v>
      </c>
      <c r="E28" s="106"/>
      <c r="F28" s="106"/>
      <c r="G28" s="106"/>
      <c r="H28" s="106"/>
      <c r="I28" s="106"/>
      <c r="J28" s="107"/>
    </row>
    <row r="29" spans="2:10">
      <c r="B29" s="63" t="s">
        <v>8</v>
      </c>
      <c r="C29" s="154">
        <v>12.66</v>
      </c>
      <c r="D29" s="106">
        <v>0</v>
      </c>
      <c r="E29" s="106"/>
      <c r="F29" s="106"/>
      <c r="G29" s="106"/>
      <c r="H29" s="106"/>
      <c r="I29" s="106"/>
      <c r="J29" s="107"/>
    </row>
    <row r="30" spans="2:10" ht="13.5" thickBot="1">
      <c r="B30" s="65" t="s">
        <v>37</v>
      </c>
      <c r="C30" s="109"/>
      <c r="D30" s="109"/>
      <c r="E30" s="109"/>
      <c r="F30" s="109"/>
      <c r="G30" s="109"/>
      <c r="H30" s="109"/>
      <c r="I30" s="109"/>
      <c r="J30" s="111"/>
    </row>
    <row r="31" spans="2:10" ht="12.75" customHeight="1">
      <c r="C31" s="10"/>
      <c r="D31" s="10"/>
      <c r="E31" s="10"/>
      <c r="F31" s="10"/>
      <c r="G31" s="10"/>
      <c r="H31" s="10"/>
      <c r="I31" s="10"/>
    </row>
    <row r="32" spans="2:10">
      <c r="B32" s="23"/>
      <c r="C32" s="185"/>
      <c r="D32" s="185"/>
      <c r="E32" s="185"/>
      <c r="F32" s="185"/>
      <c r="G32" s="185"/>
      <c r="H32" s="185"/>
      <c r="I32" s="185"/>
    </row>
    <row r="33" spans="2:9" ht="15">
      <c r="B33" s="76"/>
      <c r="C33" s="75"/>
      <c r="D33" s="75"/>
      <c r="E33" s="75"/>
      <c r="F33" s="75"/>
      <c r="G33" s="75"/>
      <c r="H33" s="75"/>
      <c r="I33" s="75"/>
    </row>
    <row r="34" spans="2:9">
      <c r="C34" s="10"/>
      <c r="D34" s="10"/>
      <c r="E34" s="10"/>
      <c r="F34" s="10"/>
      <c r="G34" s="10"/>
      <c r="H34" s="10"/>
      <c r="I34" s="10"/>
    </row>
    <row r="35" spans="2:9">
      <c r="C35" s="10"/>
      <c r="D35" s="10"/>
      <c r="E35" s="10"/>
      <c r="F35" s="10"/>
      <c r="G35" s="10"/>
      <c r="H35" s="10"/>
      <c r="I35" s="10"/>
    </row>
    <row r="36" spans="2:9">
      <c r="C36" s="10"/>
      <c r="D36" s="10"/>
      <c r="E36" s="10"/>
      <c r="F36" s="10"/>
      <c r="G36" s="10"/>
      <c r="H36" s="10"/>
      <c r="I36" s="10"/>
    </row>
    <row r="37" spans="2:9">
      <c r="C37" s="10"/>
      <c r="D37" s="10"/>
      <c r="E37" s="10"/>
      <c r="F37" s="10"/>
      <c r="G37" s="10"/>
      <c r="H37" s="10"/>
      <c r="I37" s="10"/>
    </row>
    <row r="38" spans="2:9">
      <c r="C38" s="10"/>
      <c r="D38" s="10"/>
      <c r="E38" s="10"/>
      <c r="F38" s="10"/>
      <c r="G38" s="10"/>
      <c r="H38" s="10"/>
      <c r="I38" s="10"/>
    </row>
    <row r="39" spans="2:9" ht="13.5" customHeight="1"/>
    <row r="41" spans="2:9" ht="15">
      <c r="B41" s="76"/>
      <c r="C41" s="77"/>
    </row>
    <row r="42" spans="2:9">
      <c r="C42" s="78"/>
    </row>
    <row r="43" spans="2:9">
      <c r="C43" s="78"/>
    </row>
    <row r="44" spans="2:9">
      <c r="C44" s="78"/>
    </row>
    <row r="45" spans="2:9">
      <c r="C45" s="78"/>
    </row>
    <row r="46" spans="2:9">
      <c r="C46" s="78"/>
    </row>
    <row r="47" spans="2:9" ht="13.5" customHeight="1"/>
  </sheetData>
  <mergeCells count="3">
    <mergeCell ref="B2:J2"/>
    <mergeCell ref="C32:G32"/>
    <mergeCell ref="H32:I32"/>
  </mergeCells>
  <pageMargins left="0.7" right="0.7" top="0.75" bottom="0.75" header="0.3" footer="0.3"/>
  <pageSetup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R57"/>
  <sheetViews>
    <sheetView workbookViewId="0"/>
  </sheetViews>
  <sheetFormatPr defaultRowHeight="12.75"/>
  <cols>
    <col min="1" max="1" width="1.7109375" style="1" customWidth="1"/>
    <col min="2" max="2" width="22.85546875" style="1" bestFit="1" customWidth="1"/>
    <col min="3" max="3" width="17" style="1" bestFit="1" customWidth="1"/>
    <col min="4" max="5" width="19.42578125" style="1" bestFit="1" customWidth="1"/>
    <col min="6" max="6" width="19.7109375" style="1" bestFit="1" customWidth="1"/>
    <col min="7" max="7" width="17" style="1" bestFit="1" customWidth="1"/>
    <col min="8" max="8" width="3.5703125" style="1" customWidth="1"/>
    <col min="9" max="9" width="13.42578125" style="1" customWidth="1"/>
    <col min="10" max="10" width="16.28515625" style="1" customWidth="1"/>
    <col min="11" max="11" width="19.42578125" style="1" bestFit="1" customWidth="1"/>
    <col min="12" max="12" width="10.140625" style="1" bestFit="1" customWidth="1"/>
    <col min="13" max="13" width="8.5703125" style="1" bestFit="1" customWidth="1"/>
    <col min="14" max="14" width="11.85546875" style="1" bestFit="1" customWidth="1"/>
    <col min="15" max="15" width="8" style="1" bestFit="1" customWidth="1"/>
    <col min="16" max="16" width="9.140625" style="1"/>
    <col min="17" max="17" width="5.28515625" style="1" bestFit="1" customWidth="1"/>
    <col min="18" max="20" width="7.28515625" style="1" bestFit="1" customWidth="1"/>
    <col min="21" max="25" width="8.5703125" style="1" bestFit="1" customWidth="1"/>
    <col min="26" max="185" width="9.140625" style="1"/>
    <col min="186" max="186" width="1.7109375" style="1" customWidth="1"/>
    <col min="187" max="187" width="18" style="1" bestFit="1" customWidth="1"/>
    <col min="188" max="189" width="12.7109375" style="1" bestFit="1" customWidth="1"/>
    <col min="190" max="190" width="12.7109375" style="1" customWidth="1"/>
    <col min="191" max="191" width="12.85546875" style="1" bestFit="1" customWidth="1"/>
    <col min="192" max="192" width="11.28515625" style="1" bestFit="1" customWidth="1"/>
    <col min="193" max="193" width="12.85546875" style="1" bestFit="1" customWidth="1"/>
    <col min="194" max="194" width="10.42578125" style="1" bestFit="1" customWidth="1"/>
    <col min="195" max="195" width="12" style="1" bestFit="1" customWidth="1"/>
    <col min="196" max="196" width="11.28515625" style="1" bestFit="1" customWidth="1"/>
    <col min="197" max="197" width="12.85546875" style="1" bestFit="1" customWidth="1"/>
    <col min="198" max="441" width="9.140625" style="1"/>
    <col min="442" max="442" width="1.7109375" style="1" customWidth="1"/>
    <col min="443" max="443" width="18" style="1" bestFit="1" customWidth="1"/>
    <col min="444" max="445" width="12.7109375" style="1" bestFit="1" customWidth="1"/>
    <col min="446" max="446" width="12.7109375" style="1" customWidth="1"/>
    <col min="447" max="447" width="12.85546875" style="1" bestFit="1" customWidth="1"/>
    <col min="448" max="448" width="11.28515625" style="1" bestFit="1" customWidth="1"/>
    <col min="449" max="449" width="12.85546875" style="1" bestFit="1" customWidth="1"/>
    <col min="450" max="450" width="10.42578125" style="1" bestFit="1" customWidth="1"/>
    <col min="451" max="451" width="12" style="1" bestFit="1" customWidth="1"/>
    <col min="452" max="452" width="11.28515625" style="1" bestFit="1" customWidth="1"/>
    <col min="453" max="453" width="12.85546875" style="1" bestFit="1" customWidth="1"/>
    <col min="454" max="697" width="9.140625" style="1"/>
    <col min="698" max="698" width="1.7109375" style="1" customWidth="1"/>
    <col min="699" max="699" width="18" style="1" bestFit="1" customWidth="1"/>
    <col min="700" max="701" width="12.7109375" style="1" bestFit="1" customWidth="1"/>
    <col min="702" max="702" width="12.7109375" style="1" customWidth="1"/>
    <col min="703" max="703" width="12.85546875" style="1" bestFit="1" customWidth="1"/>
    <col min="704" max="704" width="11.28515625" style="1" bestFit="1" customWidth="1"/>
    <col min="705" max="705" width="12.85546875" style="1" bestFit="1" customWidth="1"/>
    <col min="706" max="706" width="10.42578125" style="1" bestFit="1" customWidth="1"/>
    <col min="707" max="707" width="12" style="1" bestFit="1" customWidth="1"/>
    <col min="708" max="708" width="11.28515625" style="1" bestFit="1" customWidth="1"/>
    <col min="709" max="709" width="12.85546875" style="1" bestFit="1" customWidth="1"/>
    <col min="710" max="953" width="9.140625" style="1"/>
    <col min="954" max="954" width="1.7109375" style="1" customWidth="1"/>
    <col min="955" max="955" width="18" style="1" bestFit="1" customWidth="1"/>
    <col min="956" max="957" width="12.7109375" style="1" bestFit="1" customWidth="1"/>
    <col min="958" max="958" width="12.7109375" style="1" customWidth="1"/>
    <col min="959" max="959" width="12.85546875" style="1" bestFit="1" customWidth="1"/>
    <col min="960" max="960" width="11.28515625" style="1" bestFit="1" customWidth="1"/>
    <col min="961" max="961" width="12.85546875" style="1" bestFit="1" customWidth="1"/>
    <col min="962" max="962" width="10.42578125" style="1" bestFit="1" customWidth="1"/>
    <col min="963" max="963" width="12" style="1" bestFit="1" customWidth="1"/>
    <col min="964" max="964" width="11.28515625" style="1" bestFit="1" customWidth="1"/>
    <col min="965" max="965" width="12.85546875" style="1" bestFit="1" customWidth="1"/>
    <col min="966" max="1209" width="9.140625" style="1"/>
    <col min="1210" max="1210" width="1.7109375" style="1" customWidth="1"/>
    <col min="1211" max="1211" width="18" style="1" bestFit="1" customWidth="1"/>
    <col min="1212" max="1213" width="12.7109375" style="1" bestFit="1" customWidth="1"/>
    <col min="1214" max="1214" width="12.7109375" style="1" customWidth="1"/>
    <col min="1215" max="1215" width="12.85546875" style="1" bestFit="1" customWidth="1"/>
    <col min="1216" max="1216" width="11.28515625" style="1" bestFit="1" customWidth="1"/>
    <col min="1217" max="1217" width="12.85546875" style="1" bestFit="1" customWidth="1"/>
    <col min="1218" max="1218" width="10.42578125" style="1" bestFit="1" customWidth="1"/>
    <col min="1219" max="1219" width="12" style="1" bestFit="1" customWidth="1"/>
    <col min="1220" max="1220" width="11.28515625" style="1" bestFit="1" customWidth="1"/>
    <col min="1221" max="1221" width="12.85546875" style="1" bestFit="1" customWidth="1"/>
    <col min="1222" max="1465" width="9.140625" style="1"/>
    <col min="1466" max="1466" width="1.7109375" style="1" customWidth="1"/>
    <col min="1467" max="1467" width="18" style="1" bestFit="1" customWidth="1"/>
    <col min="1468" max="1469" width="12.7109375" style="1" bestFit="1" customWidth="1"/>
    <col min="1470" max="1470" width="12.7109375" style="1" customWidth="1"/>
    <col min="1471" max="1471" width="12.85546875" style="1" bestFit="1" customWidth="1"/>
    <col min="1472" max="1472" width="11.28515625" style="1" bestFit="1" customWidth="1"/>
    <col min="1473" max="1473" width="12.85546875" style="1" bestFit="1" customWidth="1"/>
    <col min="1474" max="1474" width="10.42578125" style="1" bestFit="1" customWidth="1"/>
    <col min="1475" max="1475" width="12" style="1" bestFit="1" customWidth="1"/>
    <col min="1476" max="1476" width="11.28515625" style="1" bestFit="1" customWidth="1"/>
    <col min="1477" max="1477" width="12.85546875" style="1" bestFit="1" customWidth="1"/>
    <col min="1478" max="1721" width="9.140625" style="1"/>
    <col min="1722" max="1722" width="1.7109375" style="1" customWidth="1"/>
    <col min="1723" max="1723" width="18" style="1" bestFit="1" customWidth="1"/>
    <col min="1724" max="1725" width="12.7109375" style="1" bestFit="1" customWidth="1"/>
    <col min="1726" max="1726" width="12.7109375" style="1" customWidth="1"/>
    <col min="1727" max="1727" width="12.85546875" style="1" bestFit="1" customWidth="1"/>
    <col min="1728" max="1728" width="11.28515625" style="1" bestFit="1" customWidth="1"/>
    <col min="1729" max="1729" width="12.85546875" style="1" bestFit="1" customWidth="1"/>
    <col min="1730" max="1730" width="10.42578125" style="1" bestFit="1" customWidth="1"/>
    <col min="1731" max="1731" width="12" style="1" bestFit="1" customWidth="1"/>
    <col min="1732" max="1732" width="11.28515625" style="1" bestFit="1" customWidth="1"/>
    <col min="1733" max="1733" width="12.85546875" style="1" bestFit="1" customWidth="1"/>
    <col min="1734" max="1977" width="9.140625" style="1"/>
    <col min="1978" max="1978" width="1.7109375" style="1" customWidth="1"/>
    <col min="1979" max="1979" width="18" style="1" bestFit="1" customWidth="1"/>
    <col min="1980" max="1981" width="12.7109375" style="1" bestFit="1" customWidth="1"/>
    <col min="1982" max="1982" width="12.7109375" style="1" customWidth="1"/>
    <col min="1983" max="1983" width="12.85546875" style="1" bestFit="1" customWidth="1"/>
    <col min="1984" max="1984" width="11.28515625" style="1" bestFit="1" customWidth="1"/>
    <col min="1985" max="1985" width="12.85546875" style="1" bestFit="1" customWidth="1"/>
    <col min="1986" max="1986" width="10.42578125" style="1" bestFit="1" customWidth="1"/>
    <col min="1987" max="1987" width="12" style="1" bestFit="1" customWidth="1"/>
    <col min="1988" max="1988" width="11.28515625" style="1" bestFit="1" customWidth="1"/>
    <col min="1989" max="1989" width="12.85546875" style="1" bestFit="1" customWidth="1"/>
    <col min="1990" max="2233" width="9.140625" style="1"/>
    <col min="2234" max="2234" width="1.7109375" style="1" customWidth="1"/>
    <col min="2235" max="2235" width="18" style="1" bestFit="1" customWidth="1"/>
    <col min="2236" max="2237" width="12.7109375" style="1" bestFit="1" customWidth="1"/>
    <col min="2238" max="2238" width="12.7109375" style="1" customWidth="1"/>
    <col min="2239" max="2239" width="12.85546875" style="1" bestFit="1" customWidth="1"/>
    <col min="2240" max="2240" width="11.28515625" style="1" bestFit="1" customWidth="1"/>
    <col min="2241" max="2241" width="12.85546875" style="1" bestFit="1" customWidth="1"/>
    <col min="2242" max="2242" width="10.42578125" style="1" bestFit="1" customWidth="1"/>
    <col min="2243" max="2243" width="12" style="1" bestFit="1" customWidth="1"/>
    <col min="2244" max="2244" width="11.28515625" style="1" bestFit="1" customWidth="1"/>
    <col min="2245" max="2245" width="12.85546875" style="1" bestFit="1" customWidth="1"/>
    <col min="2246" max="2489" width="9.140625" style="1"/>
    <col min="2490" max="2490" width="1.7109375" style="1" customWidth="1"/>
    <col min="2491" max="2491" width="18" style="1" bestFit="1" customWidth="1"/>
    <col min="2492" max="2493" width="12.7109375" style="1" bestFit="1" customWidth="1"/>
    <col min="2494" max="2494" width="12.7109375" style="1" customWidth="1"/>
    <col min="2495" max="2495" width="12.85546875" style="1" bestFit="1" customWidth="1"/>
    <col min="2496" max="2496" width="11.28515625" style="1" bestFit="1" customWidth="1"/>
    <col min="2497" max="2497" width="12.85546875" style="1" bestFit="1" customWidth="1"/>
    <col min="2498" max="2498" width="10.42578125" style="1" bestFit="1" customWidth="1"/>
    <col min="2499" max="2499" width="12" style="1" bestFit="1" customWidth="1"/>
    <col min="2500" max="2500" width="11.28515625" style="1" bestFit="1" customWidth="1"/>
    <col min="2501" max="2501" width="12.85546875" style="1" bestFit="1" customWidth="1"/>
    <col min="2502" max="2745" width="9.140625" style="1"/>
    <col min="2746" max="2746" width="1.7109375" style="1" customWidth="1"/>
    <col min="2747" max="2747" width="18" style="1" bestFit="1" customWidth="1"/>
    <col min="2748" max="2749" width="12.7109375" style="1" bestFit="1" customWidth="1"/>
    <col min="2750" max="2750" width="12.7109375" style="1" customWidth="1"/>
    <col min="2751" max="2751" width="12.85546875" style="1" bestFit="1" customWidth="1"/>
    <col min="2752" max="2752" width="11.28515625" style="1" bestFit="1" customWidth="1"/>
    <col min="2753" max="2753" width="12.85546875" style="1" bestFit="1" customWidth="1"/>
    <col min="2754" max="2754" width="10.42578125" style="1" bestFit="1" customWidth="1"/>
    <col min="2755" max="2755" width="12" style="1" bestFit="1" customWidth="1"/>
    <col min="2756" max="2756" width="11.28515625" style="1" bestFit="1" customWidth="1"/>
    <col min="2757" max="2757" width="12.85546875" style="1" bestFit="1" customWidth="1"/>
    <col min="2758" max="3001" width="9.140625" style="1"/>
    <col min="3002" max="3002" width="1.7109375" style="1" customWidth="1"/>
    <col min="3003" max="3003" width="18" style="1" bestFit="1" customWidth="1"/>
    <col min="3004" max="3005" width="12.7109375" style="1" bestFit="1" customWidth="1"/>
    <col min="3006" max="3006" width="12.7109375" style="1" customWidth="1"/>
    <col min="3007" max="3007" width="12.85546875" style="1" bestFit="1" customWidth="1"/>
    <col min="3008" max="3008" width="11.28515625" style="1" bestFit="1" customWidth="1"/>
    <col min="3009" max="3009" width="12.85546875" style="1" bestFit="1" customWidth="1"/>
    <col min="3010" max="3010" width="10.42578125" style="1" bestFit="1" customWidth="1"/>
    <col min="3011" max="3011" width="12" style="1" bestFit="1" customWidth="1"/>
    <col min="3012" max="3012" width="11.28515625" style="1" bestFit="1" customWidth="1"/>
    <col min="3013" max="3013" width="12.85546875" style="1" bestFit="1" customWidth="1"/>
    <col min="3014" max="3257" width="9.140625" style="1"/>
    <col min="3258" max="3258" width="1.7109375" style="1" customWidth="1"/>
    <col min="3259" max="3259" width="18" style="1" bestFit="1" customWidth="1"/>
    <col min="3260" max="3261" width="12.7109375" style="1" bestFit="1" customWidth="1"/>
    <col min="3262" max="3262" width="12.7109375" style="1" customWidth="1"/>
    <col min="3263" max="3263" width="12.85546875" style="1" bestFit="1" customWidth="1"/>
    <col min="3264" max="3264" width="11.28515625" style="1" bestFit="1" customWidth="1"/>
    <col min="3265" max="3265" width="12.85546875" style="1" bestFit="1" customWidth="1"/>
    <col min="3266" max="3266" width="10.42578125" style="1" bestFit="1" customWidth="1"/>
    <col min="3267" max="3267" width="12" style="1" bestFit="1" customWidth="1"/>
    <col min="3268" max="3268" width="11.28515625" style="1" bestFit="1" customWidth="1"/>
    <col min="3269" max="3269" width="12.85546875" style="1" bestFit="1" customWidth="1"/>
    <col min="3270" max="3513" width="9.140625" style="1"/>
    <col min="3514" max="3514" width="1.7109375" style="1" customWidth="1"/>
    <col min="3515" max="3515" width="18" style="1" bestFit="1" customWidth="1"/>
    <col min="3516" max="3517" width="12.7109375" style="1" bestFit="1" customWidth="1"/>
    <col min="3518" max="3518" width="12.7109375" style="1" customWidth="1"/>
    <col min="3519" max="3519" width="12.85546875" style="1" bestFit="1" customWidth="1"/>
    <col min="3520" max="3520" width="11.28515625" style="1" bestFit="1" customWidth="1"/>
    <col min="3521" max="3521" width="12.85546875" style="1" bestFit="1" customWidth="1"/>
    <col min="3522" max="3522" width="10.42578125" style="1" bestFit="1" customWidth="1"/>
    <col min="3523" max="3523" width="12" style="1" bestFit="1" customWidth="1"/>
    <col min="3524" max="3524" width="11.28515625" style="1" bestFit="1" customWidth="1"/>
    <col min="3525" max="3525" width="12.85546875" style="1" bestFit="1" customWidth="1"/>
    <col min="3526" max="3769" width="9.140625" style="1"/>
    <col min="3770" max="3770" width="1.7109375" style="1" customWidth="1"/>
    <col min="3771" max="3771" width="18" style="1" bestFit="1" customWidth="1"/>
    <col min="3772" max="3773" width="12.7109375" style="1" bestFit="1" customWidth="1"/>
    <col min="3774" max="3774" width="12.7109375" style="1" customWidth="1"/>
    <col min="3775" max="3775" width="12.85546875" style="1" bestFit="1" customWidth="1"/>
    <col min="3776" max="3776" width="11.28515625" style="1" bestFit="1" customWidth="1"/>
    <col min="3777" max="3777" width="12.85546875" style="1" bestFit="1" customWidth="1"/>
    <col min="3778" max="3778" width="10.42578125" style="1" bestFit="1" customWidth="1"/>
    <col min="3779" max="3779" width="12" style="1" bestFit="1" customWidth="1"/>
    <col min="3780" max="3780" width="11.28515625" style="1" bestFit="1" customWidth="1"/>
    <col min="3781" max="3781" width="12.85546875" style="1" bestFit="1" customWidth="1"/>
    <col min="3782" max="4025" width="9.140625" style="1"/>
    <col min="4026" max="4026" width="1.7109375" style="1" customWidth="1"/>
    <col min="4027" max="4027" width="18" style="1" bestFit="1" customWidth="1"/>
    <col min="4028" max="4029" width="12.7109375" style="1" bestFit="1" customWidth="1"/>
    <col min="4030" max="4030" width="12.7109375" style="1" customWidth="1"/>
    <col min="4031" max="4031" width="12.85546875" style="1" bestFit="1" customWidth="1"/>
    <col min="4032" max="4032" width="11.28515625" style="1" bestFit="1" customWidth="1"/>
    <col min="4033" max="4033" width="12.85546875" style="1" bestFit="1" customWidth="1"/>
    <col min="4034" max="4034" width="10.42578125" style="1" bestFit="1" customWidth="1"/>
    <col min="4035" max="4035" width="12" style="1" bestFit="1" customWidth="1"/>
    <col min="4036" max="4036" width="11.28515625" style="1" bestFit="1" customWidth="1"/>
    <col min="4037" max="4037" width="12.85546875" style="1" bestFit="1" customWidth="1"/>
    <col min="4038" max="4281" width="9.140625" style="1"/>
    <col min="4282" max="4282" width="1.7109375" style="1" customWidth="1"/>
    <col min="4283" max="4283" width="18" style="1" bestFit="1" customWidth="1"/>
    <col min="4284" max="4285" width="12.7109375" style="1" bestFit="1" customWidth="1"/>
    <col min="4286" max="4286" width="12.7109375" style="1" customWidth="1"/>
    <col min="4287" max="4287" width="12.85546875" style="1" bestFit="1" customWidth="1"/>
    <col min="4288" max="4288" width="11.28515625" style="1" bestFit="1" customWidth="1"/>
    <col min="4289" max="4289" width="12.85546875" style="1" bestFit="1" customWidth="1"/>
    <col min="4290" max="4290" width="10.42578125" style="1" bestFit="1" customWidth="1"/>
    <col min="4291" max="4291" width="12" style="1" bestFit="1" customWidth="1"/>
    <col min="4292" max="4292" width="11.28515625" style="1" bestFit="1" customWidth="1"/>
    <col min="4293" max="4293" width="12.85546875" style="1" bestFit="1" customWidth="1"/>
    <col min="4294" max="4537" width="9.140625" style="1"/>
    <col min="4538" max="4538" width="1.7109375" style="1" customWidth="1"/>
    <col min="4539" max="4539" width="18" style="1" bestFit="1" customWidth="1"/>
    <col min="4540" max="4541" width="12.7109375" style="1" bestFit="1" customWidth="1"/>
    <col min="4542" max="4542" width="12.7109375" style="1" customWidth="1"/>
    <col min="4543" max="4543" width="12.85546875" style="1" bestFit="1" customWidth="1"/>
    <col min="4544" max="4544" width="11.28515625" style="1" bestFit="1" customWidth="1"/>
    <col min="4545" max="4545" width="12.85546875" style="1" bestFit="1" customWidth="1"/>
    <col min="4546" max="4546" width="10.42578125" style="1" bestFit="1" customWidth="1"/>
    <col min="4547" max="4547" width="12" style="1" bestFit="1" customWidth="1"/>
    <col min="4548" max="4548" width="11.28515625" style="1" bestFit="1" customWidth="1"/>
    <col min="4549" max="4549" width="12.85546875" style="1" bestFit="1" customWidth="1"/>
    <col min="4550" max="4793" width="9.140625" style="1"/>
    <col min="4794" max="4794" width="1.7109375" style="1" customWidth="1"/>
    <col min="4795" max="4795" width="18" style="1" bestFit="1" customWidth="1"/>
    <col min="4796" max="4797" width="12.7109375" style="1" bestFit="1" customWidth="1"/>
    <col min="4798" max="4798" width="12.7109375" style="1" customWidth="1"/>
    <col min="4799" max="4799" width="12.85546875" style="1" bestFit="1" customWidth="1"/>
    <col min="4800" max="4800" width="11.28515625" style="1" bestFit="1" customWidth="1"/>
    <col min="4801" max="4801" width="12.85546875" style="1" bestFit="1" customWidth="1"/>
    <col min="4802" max="4802" width="10.42578125" style="1" bestFit="1" customWidth="1"/>
    <col min="4803" max="4803" width="12" style="1" bestFit="1" customWidth="1"/>
    <col min="4804" max="4804" width="11.28515625" style="1" bestFit="1" customWidth="1"/>
    <col min="4805" max="4805" width="12.85546875" style="1" bestFit="1" customWidth="1"/>
    <col min="4806" max="5049" width="9.140625" style="1"/>
    <col min="5050" max="5050" width="1.7109375" style="1" customWidth="1"/>
    <col min="5051" max="5051" width="18" style="1" bestFit="1" customWidth="1"/>
    <col min="5052" max="5053" width="12.7109375" style="1" bestFit="1" customWidth="1"/>
    <col min="5054" max="5054" width="12.7109375" style="1" customWidth="1"/>
    <col min="5055" max="5055" width="12.85546875" style="1" bestFit="1" customWidth="1"/>
    <col min="5056" max="5056" width="11.28515625" style="1" bestFit="1" customWidth="1"/>
    <col min="5057" max="5057" width="12.85546875" style="1" bestFit="1" customWidth="1"/>
    <col min="5058" max="5058" width="10.42578125" style="1" bestFit="1" customWidth="1"/>
    <col min="5059" max="5059" width="12" style="1" bestFit="1" customWidth="1"/>
    <col min="5060" max="5060" width="11.28515625" style="1" bestFit="1" customWidth="1"/>
    <col min="5061" max="5061" width="12.85546875" style="1" bestFit="1" customWidth="1"/>
    <col min="5062" max="5305" width="9.140625" style="1"/>
    <col min="5306" max="5306" width="1.7109375" style="1" customWidth="1"/>
    <col min="5307" max="5307" width="18" style="1" bestFit="1" customWidth="1"/>
    <col min="5308" max="5309" width="12.7109375" style="1" bestFit="1" customWidth="1"/>
    <col min="5310" max="5310" width="12.7109375" style="1" customWidth="1"/>
    <col min="5311" max="5311" width="12.85546875" style="1" bestFit="1" customWidth="1"/>
    <col min="5312" max="5312" width="11.28515625" style="1" bestFit="1" customWidth="1"/>
    <col min="5313" max="5313" width="12.85546875" style="1" bestFit="1" customWidth="1"/>
    <col min="5314" max="5314" width="10.42578125" style="1" bestFit="1" customWidth="1"/>
    <col min="5315" max="5315" width="12" style="1" bestFit="1" customWidth="1"/>
    <col min="5316" max="5316" width="11.28515625" style="1" bestFit="1" customWidth="1"/>
    <col min="5317" max="5317" width="12.85546875" style="1" bestFit="1" customWidth="1"/>
    <col min="5318" max="5561" width="9.140625" style="1"/>
    <col min="5562" max="5562" width="1.7109375" style="1" customWidth="1"/>
    <col min="5563" max="5563" width="18" style="1" bestFit="1" customWidth="1"/>
    <col min="5564" max="5565" width="12.7109375" style="1" bestFit="1" customWidth="1"/>
    <col min="5566" max="5566" width="12.7109375" style="1" customWidth="1"/>
    <col min="5567" max="5567" width="12.85546875" style="1" bestFit="1" customWidth="1"/>
    <col min="5568" max="5568" width="11.28515625" style="1" bestFit="1" customWidth="1"/>
    <col min="5569" max="5569" width="12.85546875" style="1" bestFit="1" customWidth="1"/>
    <col min="5570" max="5570" width="10.42578125" style="1" bestFit="1" customWidth="1"/>
    <col min="5571" max="5571" width="12" style="1" bestFit="1" customWidth="1"/>
    <col min="5572" max="5572" width="11.28515625" style="1" bestFit="1" customWidth="1"/>
    <col min="5573" max="5573" width="12.85546875" style="1" bestFit="1" customWidth="1"/>
    <col min="5574" max="5817" width="9.140625" style="1"/>
    <col min="5818" max="5818" width="1.7109375" style="1" customWidth="1"/>
    <col min="5819" max="5819" width="18" style="1" bestFit="1" customWidth="1"/>
    <col min="5820" max="5821" width="12.7109375" style="1" bestFit="1" customWidth="1"/>
    <col min="5822" max="5822" width="12.7109375" style="1" customWidth="1"/>
    <col min="5823" max="5823" width="12.85546875" style="1" bestFit="1" customWidth="1"/>
    <col min="5824" max="5824" width="11.28515625" style="1" bestFit="1" customWidth="1"/>
    <col min="5825" max="5825" width="12.85546875" style="1" bestFit="1" customWidth="1"/>
    <col min="5826" max="5826" width="10.42578125" style="1" bestFit="1" customWidth="1"/>
    <col min="5827" max="5827" width="12" style="1" bestFit="1" customWidth="1"/>
    <col min="5828" max="5828" width="11.28515625" style="1" bestFit="1" customWidth="1"/>
    <col min="5829" max="5829" width="12.85546875" style="1" bestFit="1" customWidth="1"/>
    <col min="5830" max="6073" width="9.140625" style="1"/>
    <col min="6074" max="6074" width="1.7109375" style="1" customWidth="1"/>
    <col min="6075" max="6075" width="18" style="1" bestFit="1" customWidth="1"/>
    <col min="6076" max="6077" width="12.7109375" style="1" bestFit="1" customWidth="1"/>
    <col min="6078" max="6078" width="12.7109375" style="1" customWidth="1"/>
    <col min="6079" max="6079" width="12.85546875" style="1" bestFit="1" customWidth="1"/>
    <col min="6080" max="6080" width="11.28515625" style="1" bestFit="1" customWidth="1"/>
    <col min="6081" max="6081" width="12.85546875" style="1" bestFit="1" customWidth="1"/>
    <col min="6082" max="6082" width="10.42578125" style="1" bestFit="1" customWidth="1"/>
    <col min="6083" max="6083" width="12" style="1" bestFit="1" customWidth="1"/>
    <col min="6084" max="6084" width="11.28515625" style="1" bestFit="1" customWidth="1"/>
    <col min="6085" max="6085" width="12.85546875" style="1" bestFit="1" customWidth="1"/>
    <col min="6086" max="6329" width="9.140625" style="1"/>
    <col min="6330" max="6330" width="1.7109375" style="1" customWidth="1"/>
    <col min="6331" max="6331" width="18" style="1" bestFit="1" customWidth="1"/>
    <col min="6332" max="6333" width="12.7109375" style="1" bestFit="1" customWidth="1"/>
    <col min="6334" max="6334" width="12.7109375" style="1" customWidth="1"/>
    <col min="6335" max="6335" width="12.85546875" style="1" bestFit="1" customWidth="1"/>
    <col min="6336" max="6336" width="11.28515625" style="1" bestFit="1" customWidth="1"/>
    <col min="6337" max="6337" width="12.85546875" style="1" bestFit="1" customWidth="1"/>
    <col min="6338" max="6338" width="10.42578125" style="1" bestFit="1" customWidth="1"/>
    <col min="6339" max="6339" width="12" style="1" bestFit="1" customWidth="1"/>
    <col min="6340" max="6340" width="11.28515625" style="1" bestFit="1" customWidth="1"/>
    <col min="6341" max="6341" width="12.85546875" style="1" bestFit="1" customWidth="1"/>
    <col min="6342" max="6585" width="9.140625" style="1"/>
    <col min="6586" max="6586" width="1.7109375" style="1" customWidth="1"/>
    <col min="6587" max="6587" width="18" style="1" bestFit="1" customWidth="1"/>
    <col min="6588" max="6589" width="12.7109375" style="1" bestFit="1" customWidth="1"/>
    <col min="6590" max="6590" width="12.7109375" style="1" customWidth="1"/>
    <col min="6591" max="6591" width="12.85546875" style="1" bestFit="1" customWidth="1"/>
    <col min="6592" max="6592" width="11.28515625" style="1" bestFit="1" customWidth="1"/>
    <col min="6593" max="6593" width="12.85546875" style="1" bestFit="1" customWidth="1"/>
    <col min="6594" max="6594" width="10.42578125" style="1" bestFit="1" customWidth="1"/>
    <col min="6595" max="6595" width="12" style="1" bestFit="1" customWidth="1"/>
    <col min="6596" max="6596" width="11.28515625" style="1" bestFit="1" customWidth="1"/>
    <col min="6597" max="6597" width="12.85546875" style="1" bestFit="1" customWidth="1"/>
    <col min="6598" max="6841" width="9.140625" style="1"/>
    <col min="6842" max="6842" width="1.7109375" style="1" customWidth="1"/>
    <col min="6843" max="6843" width="18" style="1" bestFit="1" customWidth="1"/>
    <col min="6844" max="6845" width="12.7109375" style="1" bestFit="1" customWidth="1"/>
    <col min="6846" max="6846" width="12.7109375" style="1" customWidth="1"/>
    <col min="6847" max="6847" width="12.85546875" style="1" bestFit="1" customWidth="1"/>
    <col min="6848" max="6848" width="11.28515625" style="1" bestFit="1" customWidth="1"/>
    <col min="6849" max="6849" width="12.85546875" style="1" bestFit="1" customWidth="1"/>
    <col min="6850" max="6850" width="10.42578125" style="1" bestFit="1" customWidth="1"/>
    <col min="6851" max="6851" width="12" style="1" bestFit="1" customWidth="1"/>
    <col min="6852" max="6852" width="11.28515625" style="1" bestFit="1" customWidth="1"/>
    <col min="6853" max="6853" width="12.85546875" style="1" bestFit="1" customWidth="1"/>
    <col min="6854" max="7097" width="9.140625" style="1"/>
    <col min="7098" max="7098" width="1.7109375" style="1" customWidth="1"/>
    <col min="7099" max="7099" width="18" style="1" bestFit="1" customWidth="1"/>
    <col min="7100" max="7101" width="12.7109375" style="1" bestFit="1" customWidth="1"/>
    <col min="7102" max="7102" width="12.7109375" style="1" customWidth="1"/>
    <col min="7103" max="7103" width="12.85546875" style="1" bestFit="1" customWidth="1"/>
    <col min="7104" max="7104" width="11.28515625" style="1" bestFit="1" customWidth="1"/>
    <col min="7105" max="7105" width="12.85546875" style="1" bestFit="1" customWidth="1"/>
    <col min="7106" max="7106" width="10.42578125" style="1" bestFit="1" customWidth="1"/>
    <col min="7107" max="7107" width="12" style="1" bestFit="1" customWidth="1"/>
    <col min="7108" max="7108" width="11.28515625" style="1" bestFit="1" customWidth="1"/>
    <col min="7109" max="7109" width="12.85546875" style="1" bestFit="1" customWidth="1"/>
    <col min="7110" max="7353" width="9.140625" style="1"/>
    <col min="7354" max="7354" width="1.7109375" style="1" customWidth="1"/>
    <col min="7355" max="7355" width="18" style="1" bestFit="1" customWidth="1"/>
    <col min="7356" max="7357" width="12.7109375" style="1" bestFit="1" customWidth="1"/>
    <col min="7358" max="7358" width="12.7109375" style="1" customWidth="1"/>
    <col min="7359" max="7359" width="12.85546875" style="1" bestFit="1" customWidth="1"/>
    <col min="7360" max="7360" width="11.28515625" style="1" bestFit="1" customWidth="1"/>
    <col min="7361" max="7361" width="12.85546875" style="1" bestFit="1" customWidth="1"/>
    <col min="7362" max="7362" width="10.42578125" style="1" bestFit="1" customWidth="1"/>
    <col min="7363" max="7363" width="12" style="1" bestFit="1" customWidth="1"/>
    <col min="7364" max="7364" width="11.28515625" style="1" bestFit="1" customWidth="1"/>
    <col min="7365" max="7365" width="12.85546875" style="1" bestFit="1" customWidth="1"/>
    <col min="7366" max="7609" width="9.140625" style="1"/>
    <col min="7610" max="7610" width="1.7109375" style="1" customWidth="1"/>
    <col min="7611" max="7611" width="18" style="1" bestFit="1" customWidth="1"/>
    <col min="7612" max="7613" width="12.7109375" style="1" bestFit="1" customWidth="1"/>
    <col min="7614" max="7614" width="12.7109375" style="1" customWidth="1"/>
    <col min="7615" max="7615" width="12.85546875" style="1" bestFit="1" customWidth="1"/>
    <col min="7616" max="7616" width="11.28515625" style="1" bestFit="1" customWidth="1"/>
    <col min="7617" max="7617" width="12.85546875" style="1" bestFit="1" customWidth="1"/>
    <col min="7618" max="7618" width="10.42578125" style="1" bestFit="1" customWidth="1"/>
    <col min="7619" max="7619" width="12" style="1" bestFit="1" customWidth="1"/>
    <col min="7620" max="7620" width="11.28515625" style="1" bestFit="1" customWidth="1"/>
    <col min="7621" max="7621" width="12.85546875" style="1" bestFit="1" customWidth="1"/>
    <col min="7622" max="7865" width="9.140625" style="1"/>
    <col min="7866" max="7866" width="1.7109375" style="1" customWidth="1"/>
    <col min="7867" max="7867" width="18" style="1" bestFit="1" customWidth="1"/>
    <col min="7868" max="7869" width="12.7109375" style="1" bestFit="1" customWidth="1"/>
    <col min="7870" max="7870" width="12.7109375" style="1" customWidth="1"/>
    <col min="7871" max="7871" width="12.85546875" style="1" bestFit="1" customWidth="1"/>
    <col min="7872" max="7872" width="11.28515625" style="1" bestFit="1" customWidth="1"/>
    <col min="7873" max="7873" width="12.85546875" style="1" bestFit="1" customWidth="1"/>
    <col min="7874" max="7874" width="10.42578125" style="1" bestFit="1" customWidth="1"/>
    <col min="7875" max="7875" width="12" style="1" bestFit="1" customWidth="1"/>
    <col min="7876" max="7876" width="11.28515625" style="1" bestFit="1" customWidth="1"/>
    <col min="7877" max="7877" width="12.85546875" style="1" bestFit="1" customWidth="1"/>
    <col min="7878" max="8121" width="9.140625" style="1"/>
    <col min="8122" max="8122" width="1.7109375" style="1" customWidth="1"/>
    <col min="8123" max="8123" width="18" style="1" bestFit="1" customWidth="1"/>
    <col min="8124" max="8125" width="12.7109375" style="1" bestFit="1" customWidth="1"/>
    <col min="8126" max="8126" width="12.7109375" style="1" customWidth="1"/>
    <col min="8127" max="8127" width="12.85546875" style="1" bestFit="1" customWidth="1"/>
    <col min="8128" max="8128" width="11.28515625" style="1" bestFit="1" customWidth="1"/>
    <col min="8129" max="8129" width="12.85546875" style="1" bestFit="1" customWidth="1"/>
    <col min="8130" max="8130" width="10.42578125" style="1" bestFit="1" customWidth="1"/>
    <col min="8131" max="8131" width="12" style="1" bestFit="1" customWidth="1"/>
    <col min="8132" max="8132" width="11.28515625" style="1" bestFit="1" customWidth="1"/>
    <col min="8133" max="8133" width="12.85546875" style="1" bestFit="1" customWidth="1"/>
    <col min="8134" max="8377" width="9.140625" style="1"/>
    <col min="8378" max="8378" width="1.7109375" style="1" customWidth="1"/>
    <col min="8379" max="8379" width="18" style="1" bestFit="1" customWidth="1"/>
    <col min="8380" max="8381" width="12.7109375" style="1" bestFit="1" customWidth="1"/>
    <col min="8382" max="8382" width="12.7109375" style="1" customWidth="1"/>
    <col min="8383" max="8383" width="12.85546875" style="1" bestFit="1" customWidth="1"/>
    <col min="8384" max="8384" width="11.28515625" style="1" bestFit="1" customWidth="1"/>
    <col min="8385" max="8385" width="12.85546875" style="1" bestFit="1" customWidth="1"/>
    <col min="8386" max="8386" width="10.42578125" style="1" bestFit="1" customWidth="1"/>
    <col min="8387" max="8387" width="12" style="1" bestFit="1" customWidth="1"/>
    <col min="8388" max="8388" width="11.28515625" style="1" bestFit="1" customWidth="1"/>
    <col min="8389" max="8389" width="12.85546875" style="1" bestFit="1" customWidth="1"/>
    <col min="8390" max="8633" width="9.140625" style="1"/>
    <col min="8634" max="8634" width="1.7109375" style="1" customWidth="1"/>
    <col min="8635" max="8635" width="18" style="1" bestFit="1" customWidth="1"/>
    <col min="8636" max="8637" width="12.7109375" style="1" bestFit="1" customWidth="1"/>
    <col min="8638" max="8638" width="12.7109375" style="1" customWidth="1"/>
    <col min="8639" max="8639" width="12.85546875" style="1" bestFit="1" customWidth="1"/>
    <col min="8640" max="8640" width="11.28515625" style="1" bestFit="1" customWidth="1"/>
    <col min="8641" max="8641" width="12.85546875" style="1" bestFit="1" customWidth="1"/>
    <col min="8642" max="8642" width="10.42578125" style="1" bestFit="1" customWidth="1"/>
    <col min="8643" max="8643" width="12" style="1" bestFit="1" customWidth="1"/>
    <col min="8644" max="8644" width="11.28515625" style="1" bestFit="1" customWidth="1"/>
    <col min="8645" max="8645" width="12.85546875" style="1" bestFit="1" customWidth="1"/>
    <col min="8646" max="8889" width="9.140625" style="1"/>
    <col min="8890" max="8890" width="1.7109375" style="1" customWidth="1"/>
    <col min="8891" max="8891" width="18" style="1" bestFit="1" customWidth="1"/>
    <col min="8892" max="8893" width="12.7109375" style="1" bestFit="1" customWidth="1"/>
    <col min="8894" max="8894" width="12.7109375" style="1" customWidth="1"/>
    <col min="8895" max="8895" width="12.85546875" style="1" bestFit="1" customWidth="1"/>
    <col min="8896" max="8896" width="11.28515625" style="1" bestFit="1" customWidth="1"/>
    <col min="8897" max="8897" width="12.85546875" style="1" bestFit="1" customWidth="1"/>
    <col min="8898" max="8898" width="10.42578125" style="1" bestFit="1" customWidth="1"/>
    <col min="8899" max="8899" width="12" style="1" bestFit="1" customWidth="1"/>
    <col min="8900" max="8900" width="11.28515625" style="1" bestFit="1" customWidth="1"/>
    <col min="8901" max="8901" width="12.85546875" style="1" bestFit="1" customWidth="1"/>
    <col min="8902" max="9145" width="9.140625" style="1"/>
    <col min="9146" max="9146" width="1.7109375" style="1" customWidth="1"/>
    <col min="9147" max="9147" width="18" style="1" bestFit="1" customWidth="1"/>
    <col min="9148" max="9149" width="12.7109375" style="1" bestFit="1" customWidth="1"/>
    <col min="9150" max="9150" width="12.7109375" style="1" customWidth="1"/>
    <col min="9151" max="9151" width="12.85546875" style="1" bestFit="1" customWidth="1"/>
    <col min="9152" max="9152" width="11.28515625" style="1" bestFit="1" customWidth="1"/>
    <col min="9153" max="9153" width="12.85546875" style="1" bestFit="1" customWidth="1"/>
    <col min="9154" max="9154" width="10.42578125" style="1" bestFit="1" customWidth="1"/>
    <col min="9155" max="9155" width="12" style="1" bestFit="1" customWidth="1"/>
    <col min="9156" max="9156" width="11.28515625" style="1" bestFit="1" customWidth="1"/>
    <col min="9157" max="9157" width="12.85546875" style="1" bestFit="1" customWidth="1"/>
    <col min="9158" max="9401" width="9.140625" style="1"/>
    <col min="9402" max="9402" width="1.7109375" style="1" customWidth="1"/>
    <col min="9403" max="9403" width="18" style="1" bestFit="1" customWidth="1"/>
    <col min="9404" max="9405" width="12.7109375" style="1" bestFit="1" customWidth="1"/>
    <col min="9406" max="9406" width="12.7109375" style="1" customWidth="1"/>
    <col min="9407" max="9407" width="12.85546875" style="1" bestFit="1" customWidth="1"/>
    <col min="9408" max="9408" width="11.28515625" style="1" bestFit="1" customWidth="1"/>
    <col min="9409" max="9409" width="12.85546875" style="1" bestFit="1" customWidth="1"/>
    <col min="9410" max="9410" width="10.42578125" style="1" bestFit="1" customWidth="1"/>
    <col min="9411" max="9411" width="12" style="1" bestFit="1" customWidth="1"/>
    <col min="9412" max="9412" width="11.28515625" style="1" bestFit="1" customWidth="1"/>
    <col min="9413" max="9413" width="12.85546875" style="1" bestFit="1" customWidth="1"/>
    <col min="9414" max="9657" width="9.140625" style="1"/>
    <col min="9658" max="9658" width="1.7109375" style="1" customWidth="1"/>
    <col min="9659" max="9659" width="18" style="1" bestFit="1" customWidth="1"/>
    <col min="9660" max="9661" width="12.7109375" style="1" bestFit="1" customWidth="1"/>
    <col min="9662" max="9662" width="12.7109375" style="1" customWidth="1"/>
    <col min="9663" max="9663" width="12.85546875" style="1" bestFit="1" customWidth="1"/>
    <col min="9664" max="9664" width="11.28515625" style="1" bestFit="1" customWidth="1"/>
    <col min="9665" max="9665" width="12.85546875" style="1" bestFit="1" customWidth="1"/>
    <col min="9666" max="9666" width="10.42578125" style="1" bestFit="1" customWidth="1"/>
    <col min="9667" max="9667" width="12" style="1" bestFit="1" customWidth="1"/>
    <col min="9668" max="9668" width="11.28515625" style="1" bestFit="1" customWidth="1"/>
    <col min="9669" max="9669" width="12.85546875" style="1" bestFit="1" customWidth="1"/>
    <col min="9670" max="9913" width="9.140625" style="1"/>
    <col min="9914" max="9914" width="1.7109375" style="1" customWidth="1"/>
    <col min="9915" max="9915" width="18" style="1" bestFit="1" customWidth="1"/>
    <col min="9916" max="9917" width="12.7109375" style="1" bestFit="1" customWidth="1"/>
    <col min="9918" max="9918" width="12.7109375" style="1" customWidth="1"/>
    <col min="9919" max="9919" width="12.85546875" style="1" bestFit="1" customWidth="1"/>
    <col min="9920" max="9920" width="11.28515625" style="1" bestFit="1" customWidth="1"/>
    <col min="9921" max="9921" width="12.85546875" style="1" bestFit="1" customWidth="1"/>
    <col min="9922" max="9922" width="10.42578125" style="1" bestFit="1" customWidth="1"/>
    <col min="9923" max="9923" width="12" style="1" bestFit="1" customWidth="1"/>
    <col min="9924" max="9924" width="11.28515625" style="1" bestFit="1" customWidth="1"/>
    <col min="9925" max="9925" width="12.85546875" style="1" bestFit="1" customWidth="1"/>
    <col min="9926" max="10169" width="9.140625" style="1"/>
    <col min="10170" max="10170" width="1.7109375" style="1" customWidth="1"/>
    <col min="10171" max="10171" width="18" style="1" bestFit="1" customWidth="1"/>
    <col min="10172" max="10173" width="12.7109375" style="1" bestFit="1" customWidth="1"/>
    <col min="10174" max="10174" width="12.7109375" style="1" customWidth="1"/>
    <col min="10175" max="10175" width="12.85546875" style="1" bestFit="1" customWidth="1"/>
    <col min="10176" max="10176" width="11.28515625" style="1" bestFit="1" customWidth="1"/>
    <col min="10177" max="10177" width="12.85546875" style="1" bestFit="1" customWidth="1"/>
    <col min="10178" max="10178" width="10.42578125" style="1" bestFit="1" customWidth="1"/>
    <col min="10179" max="10179" width="12" style="1" bestFit="1" customWidth="1"/>
    <col min="10180" max="10180" width="11.28515625" style="1" bestFit="1" customWidth="1"/>
    <col min="10181" max="10181" width="12.85546875" style="1" bestFit="1" customWidth="1"/>
    <col min="10182" max="10425" width="9.140625" style="1"/>
    <col min="10426" max="10426" width="1.7109375" style="1" customWidth="1"/>
    <col min="10427" max="10427" width="18" style="1" bestFit="1" customWidth="1"/>
    <col min="10428" max="10429" width="12.7109375" style="1" bestFit="1" customWidth="1"/>
    <col min="10430" max="10430" width="12.7109375" style="1" customWidth="1"/>
    <col min="10431" max="10431" width="12.85546875" style="1" bestFit="1" customWidth="1"/>
    <col min="10432" max="10432" width="11.28515625" style="1" bestFit="1" customWidth="1"/>
    <col min="10433" max="10433" width="12.85546875" style="1" bestFit="1" customWidth="1"/>
    <col min="10434" max="10434" width="10.42578125" style="1" bestFit="1" customWidth="1"/>
    <col min="10435" max="10435" width="12" style="1" bestFit="1" customWidth="1"/>
    <col min="10436" max="10436" width="11.28515625" style="1" bestFit="1" customWidth="1"/>
    <col min="10437" max="10437" width="12.85546875" style="1" bestFit="1" customWidth="1"/>
    <col min="10438" max="10681" width="9.140625" style="1"/>
    <col min="10682" max="10682" width="1.7109375" style="1" customWidth="1"/>
    <col min="10683" max="10683" width="18" style="1" bestFit="1" customWidth="1"/>
    <col min="10684" max="10685" width="12.7109375" style="1" bestFit="1" customWidth="1"/>
    <col min="10686" max="10686" width="12.7109375" style="1" customWidth="1"/>
    <col min="10687" max="10687" width="12.85546875" style="1" bestFit="1" customWidth="1"/>
    <col min="10688" max="10688" width="11.28515625" style="1" bestFit="1" customWidth="1"/>
    <col min="10689" max="10689" width="12.85546875" style="1" bestFit="1" customWidth="1"/>
    <col min="10690" max="10690" width="10.42578125" style="1" bestFit="1" customWidth="1"/>
    <col min="10691" max="10691" width="12" style="1" bestFit="1" customWidth="1"/>
    <col min="10692" max="10692" width="11.28515625" style="1" bestFit="1" customWidth="1"/>
    <col min="10693" max="10693" width="12.85546875" style="1" bestFit="1" customWidth="1"/>
    <col min="10694" max="10937" width="9.140625" style="1"/>
    <col min="10938" max="10938" width="1.7109375" style="1" customWidth="1"/>
    <col min="10939" max="10939" width="18" style="1" bestFit="1" customWidth="1"/>
    <col min="10940" max="10941" width="12.7109375" style="1" bestFit="1" customWidth="1"/>
    <col min="10942" max="10942" width="12.7109375" style="1" customWidth="1"/>
    <col min="10943" max="10943" width="12.85546875" style="1" bestFit="1" customWidth="1"/>
    <col min="10944" max="10944" width="11.28515625" style="1" bestFit="1" customWidth="1"/>
    <col min="10945" max="10945" width="12.85546875" style="1" bestFit="1" customWidth="1"/>
    <col min="10946" max="10946" width="10.42578125" style="1" bestFit="1" customWidth="1"/>
    <col min="10947" max="10947" width="12" style="1" bestFit="1" customWidth="1"/>
    <col min="10948" max="10948" width="11.28515625" style="1" bestFit="1" customWidth="1"/>
    <col min="10949" max="10949" width="12.85546875" style="1" bestFit="1" customWidth="1"/>
    <col min="10950" max="11193" width="9.140625" style="1"/>
    <col min="11194" max="11194" width="1.7109375" style="1" customWidth="1"/>
    <col min="11195" max="11195" width="18" style="1" bestFit="1" customWidth="1"/>
    <col min="11196" max="11197" width="12.7109375" style="1" bestFit="1" customWidth="1"/>
    <col min="11198" max="11198" width="12.7109375" style="1" customWidth="1"/>
    <col min="11199" max="11199" width="12.85546875" style="1" bestFit="1" customWidth="1"/>
    <col min="11200" max="11200" width="11.28515625" style="1" bestFit="1" customWidth="1"/>
    <col min="11201" max="11201" width="12.85546875" style="1" bestFit="1" customWidth="1"/>
    <col min="11202" max="11202" width="10.42578125" style="1" bestFit="1" customWidth="1"/>
    <col min="11203" max="11203" width="12" style="1" bestFit="1" customWidth="1"/>
    <col min="11204" max="11204" width="11.28515625" style="1" bestFit="1" customWidth="1"/>
    <col min="11205" max="11205" width="12.85546875" style="1" bestFit="1" customWidth="1"/>
    <col min="11206" max="11449" width="9.140625" style="1"/>
    <col min="11450" max="11450" width="1.7109375" style="1" customWidth="1"/>
    <col min="11451" max="11451" width="18" style="1" bestFit="1" customWidth="1"/>
    <col min="11452" max="11453" width="12.7109375" style="1" bestFit="1" customWidth="1"/>
    <col min="11454" max="11454" width="12.7109375" style="1" customWidth="1"/>
    <col min="11455" max="11455" width="12.85546875" style="1" bestFit="1" customWidth="1"/>
    <col min="11456" max="11456" width="11.28515625" style="1" bestFit="1" customWidth="1"/>
    <col min="11457" max="11457" width="12.85546875" style="1" bestFit="1" customWidth="1"/>
    <col min="11458" max="11458" width="10.42578125" style="1" bestFit="1" customWidth="1"/>
    <col min="11459" max="11459" width="12" style="1" bestFit="1" customWidth="1"/>
    <col min="11460" max="11460" width="11.28515625" style="1" bestFit="1" customWidth="1"/>
    <col min="11461" max="11461" width="12.85546875" style="1" bestFit="1" customWidth="1"/>
    <col min="11462" max="11705" width="9.140625" style="1"/>
    <col min="11706" max="11706" width="1.7109375" style="1" customWidth="1"/>
    <col min="11707" max="11707" width="18" style="1" bestFit="1" customWidth="1"/>
    <col min="11708" max="11709" width="12.7109375" style="1" bestFit="1" customWidth="1"/>
    <col min="11710" max="11710" width="12.7109375" style="1" customWidth="1"/>
    <col min="11711" max="11711" width="12.85546875" style="1" bestFit="1" customWidth="1"/>
    <col min="11712" max="11712" width="11.28515625" style="1" bestFit="1" customWidth="1"/>
    <col min="11713" max="11713" width="12.85546875" style="1" bestFit="1" customWidth="1"/>
    <col min="11714" max="11714" width="10.42578125" style="1" bestFit="1" customWidth="1"/>
    <col min="11715" max="11715" width="12" style="1" bestFit="1" customWidth="1"/>
    <col min="11716" max="11716" width="11.28515625" style="1" bestFit="1" customWidth="1"/>
    <col min="11717" max="11717" width="12.85546875" style="1" bestFit="1" customWidth="1"/>
    <col min="11718" max="11961" width="9.140625" style="1"/>
    <col min="11962" max="11962" width="1.7109375" style="1" customWidth="1"/>
    <col min="11963" max="11963" width="18" style="1" bestFit="1" customWidth="1"/>
    <col min="11964" max="11965" width="12.7109375" style="1" bestFit="1" customWidth="1"/>
    <col min="11966" max="11966" width="12.7109375" style="1" customWidth="1"/>
    <col min="11967" max="11967" width="12.85546875" style="1" bestFit="1" customWidth="1"/>
    <col min="11968" max="11968" width="11.28515625" style="1" bestFit="1" customWidth="1"/>
    <col min="11969" max="11969" width="12.85546875" style="1" bestFit="1" customWidth="1"/>
    <col min="11970" max="11970" width="10.42578125" style="1" bestFit="1" customWidth="1"/>
    <col min="11971" max="11971" width="12" style="1" bestFit="1" customWidth="1"/>
    <col min="11972" max="11972" width="11.28515625" style="1" bestFit="1" customWidth="1"/>
    <col min="11973" max="11973" width="12.85546875" style="1" bestFit="1" customWidth="1"/>
    <col min="11974" max="12217" width="9.140625" style="1"/>
    <col min="12218" max="12218" width="1.7109375" style="1" customWidth="1"/>
    <col min="12219" max="12219" width="18" style="1" bestFit="1" customWidth="1"/>
    <col min="12220" max="12221" width="12.7109375" style="1" bestFit="1" customWidth="1"/>
    <col min="12222" max="12222" width="12.7109375" style="1" customWidth="1"/>
    <col min="12223" max="12223" width="12.85546875" style="1" bestFit="1" customWidth="1"/>
    <col min="12224" max="12224" width="11.28515625" style="1" bestFit="1" customWidth="1"/>
    <col min="12225" max="12225" width="12.85546875" style="1" bestFit="1" customWidth="1"/>
    <col min="12226" max="12226" width="10.42578125" style="1" bestFit="1" customWidth="1"/>
    <col min="12227" max="12227" width="12" style="1" bestFit="1" customWidth="1"/>
    <col min="12228" max="12228" width="11.28515625" style="1" bestFit="1" customWidth="1"/>
    <col min="12229" max="12229" width="12.85546875" style="1" bestFit="1" customWidth="1"/>
    <col min="12230" max="12473" width="9.140625" style="1"/>
    <col min="12474" max="12474" width="1.7109375" style="1" customWidth="1"/>
    <col min="12475" max="12475" width="18" style="1" bestFit="1" customWidth="1"/>
    <col min="12476" max="12477" width="12.7109375" style="1" bestFit="1" customWidth="1"/>
    <col min="12478" max="12478" width="12.7109375" style="1" customWidth="1"/>
    <col min="12479" max="12479" width="12.85546875" style="1" bestFit="1" customWidth="1"/>
    <col min="12480" max="12480" width="11.28515625" style="1" bestFit="1" customWidth="1"/>
    <col min="12481" max="12481" width="12.85546875" style="1" bestFit="1" customWidth="1"/>
    <col min="12482" max="12482" width="10.42578125" style="1" bestFit="1" customWidth="1"/>
    <col min="12483" max="12483" width="12" style="1" bestFit="1" customWidth="1"/>
    <col min="12484" max="12484" width="11.28515625" style="1" bestFit="1" customWidth="1"/>
    <col min="12485" max="12485" width="12.85546875" style="1" bestFit="1" customWidth="1"/>
    <col min="12486" max="12729" width="9.140625" style="1"/>
    <col min="12730" max="12730" width="1.7109375" style="1" customWidth="1"/>
    <col min="12731" max="12731" width="18" style="1" bestFit="1" customWidth="1"/>
    <col min="12732" max="12733" width="12.7109375" style="1" bestFit="1" customWidth="1"/>
    <col min="12734" max="12734" width="12.7109375" style="1" customWidth="1"/>
    <col min="12735" max="12735" width="12.85546875" style="1" bestFit="1" customWidth="1"/>
    <col min="12736" max="12736" width="11.28515625" style="1" bestFit="1" customWidth="1"/>
    <col min="12737" max="12737" width="12.85546875" style="1" bestFit="1" customWidth="1"/>
    <col min="12738" max="12738" width="10.42578125" style="1" bestFit="1" customWidth="1"/>
    <col min="12739" max="12739" width="12" style="1" bestFit="1" customWidth="1"/>
    <col min="12740" max="12740" width="11.28515625" style="1" bestFit="1" customWidth="1"/>
    <col min="12741" max="12741" width="12.85546875" style="1" bestFit="1" customWidth="1"/>
    <col min="12742" max="12985" width="9.140625" style="1"/>
    <col min="12986" max="12986" width="1.7109375" style="1" customWidth="1"/>
    <col min="12987" max="12987" width="18" style="1" bestFit="1" customWidth="1"/>
    <col min="12988" max="12989" width="12.7109375" style="1" bestFit="1" customWidth="1"/>
    <col min="12990" max="12990" width="12.7109375" style="1" customWidth="1"/>
    <col min="12991" max="12991" width="12.85546875" style="1" bestFit="1" customWidth="1"/>
    <col min="12992" max="12992" width="11.28515625" style="1" bestFit="1" customWidth="1"/>
    <col min="12993" max="12993" width="12.85546875" style="1" bestFit="1" customWidth="1"/>
    <col min="12994" max="12994" width="10.42578125" style="1" bestFit="1" customWidth="1"/>
    <col min="12995" max="12995" width="12" style="1" bestFit="1" customWidth="1"/>
    <col min="12996" max="12996" width="11.28515625" style="1" bestFit="1" customWidth="1"/>
    <col min="12997" max="12997" width="12.85546875" style="1" bestFit="1" customWidth="1"/>
    <col min="12998" max="13241" width="9.140625" style="1"/>
    <col min="13242" max="13242" width="1.7109375" style="1" customWidth="1"/>
    <col min="13243" max="13243" width="18" style="1" bestFit="1" customWidth="1"/>
    <col min="13244" max="13245" width="12.7109375" style="1" bestFit="1" customWidth="1"/>
    <col min="13246" max="13246" width="12.7109375" style="1" customWidth="1"/>
    <col min="13247" max="13247" width="12.85546875" style="1" bestFit="1" customWidth="1"/>
    <col min="13248" max="13248" width="11.28515625" style="1" bestFit="1" customWidth="1"/>
    <col min="13249" max="13249" width="12.85546875" style="1" bestFit="1" customWidth="1"/>
    <col min="13250" max="13250" width="10.42578125" style="1" bestFit="1" customWidth="1"/>
    <col min="13251" max="13251" width="12" style="1" bestFit="1" customWidth="1"/>
    <col min="13252" max="13252" width="11.28515625" style="1" bestFit="1" customWidth="1"/>
    <col min="13253" max="13253" width="12.85546875" style="1" bestFit="1" customWidth="1"/>
    <col min="13254" max="13497" width="9.140625" style="1"/>
    <col min="13498" max="13498" width="1.7109375" style="1" customWidth="1"/>
    <col min="13499" max="13499" width="18" style="1" bestFit="1" customWidth="1"/>
    <col min="13500" max="13501" width="12.7109375" style="1" bestFit="1" customWidth="1"/>
    <col min="13502" max="13502" width="12.7109375" style="1" customWidth="1"/>
    <col min="13503" max="13503" width="12.85546875" style="1" bestFit="1" customWidth="1"/>
    <col min="13504" max="13504" width="11.28515625" style="1" bestFit="1" customWidth="1"/>
    <col min="13505" max="13505" width="12.85546875" style="1" bestFit="1" customWidth="1"/>
    <col min="13506" max="13506" width="10.42578125" style="1" bestFit="1" customWidth="1"/>
    <col min="13507" max="13507" width="12" style="1" bestFit="1" customWidth="1"/>
    <col min="13508" max="13508" width="11.28515625" style="1" bestFit="1" customWidth="1"/>
    <col min="13509" max="13509" width="12.85546875" style="1" bestFit="1" customWidth="1"/>
    <col min="13510" max="13753" width="9.140625" style="1"/>
    <col min="13754" max="13754" width="1.7109375" style="1" customWidth="1"/>
    <col min="13755" max="13755" width="18" style="1" bestFit="1" customWidth="1"/>
    <col min="13756" max="13757" width="12.7109375" style="1" bestFit="1" customWidth="1"/>
    <col min="13758" max="13758" width="12.7109375" style="1" customWidth="1"/>
    <col min="13759" max="13759" width="12.85546875" style="1" bestFit="1" customWidth="1"/>
    <col min="13760" max="13760" width="11.28515625" style="1" bestFit="1" customWidth="1"/>
    <col min="13761" max="13761" width="12.85546875" style="1" bestFit="1" customWidth="1"/>
    <col min="13762" max="13762" width="10.42578125" style="1" bestFit="1" customWidth="1"/>
    <col min="13763" max="13763" width="12" style="1" bestFit="1" customWidth="1"/>
    <col min="13764" max="13764" width="11.28515625" style="1" bestFit="1" customWidth="1"/>
    <col min="13765" max="13765" width="12.85546875" style="1" bestFit="1" customWidth="1"/>
    <col min="13766" max="14009" width="9.140625" style="1"/>
    <col min="14010" max="14010" width="1.7109375" style="1" customWidth="1"/>
    <col min="14011" max="14011" width="18" style="1" bestFit="1" customWidth="1"/>
    <col min="14012" max="14013" width="12.7109375" style="1" bestFit="1" customWidth="1"/>
    <col min="14014" max="14014" width="12.7109375" style="1" customWidth="1"/>
    <col min="14015" max="14015" width="12.85546875" style="1" bestFit="1" customWidth="1"/>
    <col min="14016" max="14016" width="11.28515625" style="1" bestFit="1" customWidth="1"/>
    <col min="14017" max="14017" width="12.85546875" style="1" bestFit="1" customWidth="1"/>
    <col min="14018" max="14018" width="10.42578125" style="1" bestFit="1" customWidth="1"/>
    <col min="14019" max="14019" width="12" style="1" bestFit="1" customWidth="1"/>
    <col min="14020" max="14020" width="11.28515625" style="1" bestFit="1" customWidth="1"/>
    <col min="14021" max="14021" width="12.85546875" style="1" bestFit="1" customWidth="1"/>
    <col min="14022" max="14265" width="9.140625" style="1"/>
    <col min="14266" max="14266" width="1.7109375" style="1" customWidth="1"/>
    <col min="14267" max="14267" width="18" style="1" bestFit="1" customWidth="1"/>
    <col min="14268" max="14269" width="12.7109375" style="1" bestFit="1" customWidth="1"/>
    <col min="14270" max="14270" width="12.7109375" style="1" customWidth="1"/>
    <col min="14271" max="14271" width="12.85546875" style="1" bestFit="1" customWidth="1"/>
    <col min="14272" max="14272" width="11.28515625" style="1" bestFit="1" customWidth="1"/>
    <col min="14273" max="14273" width="12.85546875" style="1" bestFit="1" customWidth="1"/>
    <col min="14274" max="14274" width="10.42578125" style="1" bestFit="1" customWidth="1"/>
    <col min="14275" max="14275" width="12" style="1" bestFit="1" customWidth="1"/>
    <col min="14276" max="14276" width="11.28515625" style="1" bestFit="1" customWidth="1"/>
    <col min="14277" max="14277" width="12.85546875" style="1" bestFit="1" customWidth="1"/>
    <col min="14278" max="14521" width="9.140625" style="1"/>
    <col min="14522" max="14522" width="1.7109375" style="1" customWidth="1"/>
    <col min="14523" max="14523" width="18" style="1" bestFit="1" customWidth="1"/>
    <col min="14524" max="14525" width="12.7109375" style="1" bestFit="1" customWidth="1"/>
    <col min="14526" max="14526" width="12.7109375" style="1" customWidth="1"/>
    <col min="14527" max="14527" width="12.85546875" style="1" bestFit="1" customWidth="1"/>
    <col min="14528" max="14528" width="11.28515625" style="1" bestFit="1" customWidth="1"/>
    <col min="14529" max="14529" width="12.85546875" style="1" bestFit="1" customWidth="1"/>
    <col min="14530" max="14530" width="10.42578125" style="1" bestFit="1" customWidth="1"/>
    <col min="14531" max="14531" width="12" style="1" bestFit="1" customWidth="1"/>
    <col min="14532" max="14532" width="11.28515625" style="1" bestFit="1" customWidth="1"/>
    <col min="14533" max="14533" width="12.85546875" style="1" bestFit="1" customWidth="1"/>
    <col min="14534" max="14777" width="9.140625" style="1"/>
    <col min="14778" max="14778" width="1.7109375" style="1" customWidth="1"/>
    <col min="14779" max="14779" width="18" style="1" bestFit="1" customWidth="1"/>
    <col min="14780" max="14781" width="12.7109375" style="1" bestFit="1" customWidth="1"/>
    <col min="14782" max="14782" width="12.7109375" style="1" customWidth="1"/>
    <col min="14783" max="14783" width="12.85546875" style="1" bestFit="1" customWidth="1"/>
    <col min="14784" max="14784" width="11.28515625" style="1" bestFit="1" customWidth="1"/>
    <col min="14785" max="14785" width="12.85546875" style="1" bestFit="1" customWidth="1"/>
    <col min="14786" max="14786" width="10.42578125" style="1" bestFit="1" customWidth="1"/>
    <col min="14787" max="14787" width="12" style="1" bestFit="1" customWidth="1"/>
    <col min="14788" max="14788" width="11.28515625" style="1" bestFit="1" customWidth="1"/>
    <col min="14789" max="14789" width="12.85546875" style="1" bestFit="1" customWidth="1"/>
    <col min="14790" max="15033" width="9.140625" style="1"/>
    <col min="15034" max="15034" width="1.7109375" style="1" customWidth="1"/>
    <col min="15035" max="15035" width="18" style="1" bestFit="1" customWidth="1"/>
    <col min="15036" max="15037" width="12.7109375" style="1" bestFit="1" customWidth="1"/>
    <col min="15038" max="15038" width="12.7109375" style="1" customWidth="1"/>
    <col min="15039" max="15039" width="12.85546875" style="1" bestFit="1" customWidth="1"/>
    <col min="15040" max="15040" width="11.28515625" style="1" bestFit="1" customWidth="1"/>
    <col min="15041" max="15041" width="12.85546875" style="1" bestFit="1" customWidth="1"/>
    <col min="15042" max="15042" width="10.42578125" style="1" bestFit="1" customWidth="1"/>
    <col min="15043" max="15043" width="12" style="1" bestFit="1" customWidth="1"/>
    <col min="15044" max="15044" width="11.28515625" style="1" bestFit="1" customWidth="1"/>
    <col min="15045" max="15045" width="12.85546875" style="1" bestFit="1" customWidth="1"/>
    <col min="15046" max="15289" width="9.140625" style="1"/>
    <col min="15290" max="15290" width="1.7109375" style="1" customWidth="1"/>
    <col min="15291" max="15291" width="18" style="1" bestFit="1" customWidth="1"/>
    <col min="15292" max="15293" width="12.7109375" style="1" bestFit="1" customWidth="1"/>
    <col min="15294" max="15294" width="12.7109375" style="1" customWidth="1"/>
    <col min="15295" max="15295" width="12.85546875" style="1" bestFit="1" customWidth="1"/>
    <col min="15296" max="15296" width="11.28515625" style="1" bestFit="1" customWidth="1"/>
    <col min="15297" max="15297" width="12.85546875" style="1" bestFit="1" customWidth="1"/>
    <col min="15298" max="15298" width="10.42578125" style="1" bestFit="1" customWidth="1"/>
    <col min="15299" max="15299" width="12" style="1" bestFit="1" customWidth="1"/>
    <col min="15300" max="15300" width="11.28515625" style="1" bestFit="1" customWidth="1"/>
    <col min="15301" max="15301" width="12.85546875" style="1" bestFit="1" customWidth="1"/>
    <col min="15302" max="15545" width="9.140625" style="1"/>
    <col min="15546" max="15546" width="1.7109375" style="1" customWidth="1"/>
    <col min="15547" max="15547" width="18" style="1" bestFit="1" customWidth="1"/>
    <col min="15548" max="15549" width="12.7109375" style="1" bestFit="1" customWidth="1"/>
    <col min="15550" max="15550" width="12.7109375" style="1" customWidth="1"/>
    <col min="15551" max="15551" width="12.85546875" style="1" bestFit="1" customWidth="1"/>
    <col min="15552" max="15552" width="11.28515625" style="1" bestFit="1" customWidth="1"/>
    <col min="15553" max="15553" width="12.85546875" style="1" bestFit="1" customWidth="1"/>
    <col min="15554" max="15554" width="10.42578125" style="1" bestFit="1" customWidth="1"/>
    <col min="15555" max="15555" width="12" style="1" bestFit="1" customWidth="1"/>
    <col min="15556" max="15556" width="11.28515625" style="1" bestFit="1" customWidth="1"/>
    <col min="15557" max="15557" width="12.85546875" style="1" bestFit="1" customWidth="1"/>
    <col min="15558" max="15801" width="9.140625" style="1"/>
    <col min="15802" max="15802" width="1.7109375" style="1" customWidth="1"/>
    <col min="15803" max="15803" width="18" style="1" bestFit="1" customWidth="1"/>
    <col min="15804" max="15805" width="12.7109375" style="1" bestFit="1" customWidth="1"/>
    <col min="15806" max="15806" width="12.7109375" style="1" customWidth="1"/>
    <col min="15807" max="15807" width="12.85546875" style="1" bestFit="1" customWidth="1"/>
    <col min="15808" max="15808" width="11.28515625" style="1" bestFit="1" customWidth="1"/>
    <col min="15809" max="15809" width="12.85546875" style="1" bestFit="1" customWidth="1"/>
    <col min="15810" max="15810" width="10.42578125" style="1" bestFit="1" customWidth="1"/>
    <col min="15811" max="15811" width="12" style="1" bestFit="1" customWidth="1"/>
    <col min="15812" max="15812" width="11.28515625" style="1" bestFit="1" customWidth="1"/>
    <col min="15813" max="15813" width="12.85546875" style="1" bestFit="1" customWidth="1"/>
    <col min="15814" max="16057" width="9.140625" style="1"/>
    <col min="16058" max="16058" width="1.7109375" style="1" customWidth="1"/>
    <col min="16059" max="16059" width="18" style="1" bestFit="1" customWidth="1"/>
    <col min="16060" max="16061" width="12.7109375" style="1" bestFit="1" customWidth="1"/>
    <col min="16062" max="16062" width="12.7109375" style="1" customWidth="1"/>
    <col min="16063" max="16063" width="12.85546875" style="1" bestFit="1" customWidth="1"/>
    <col min="16064" max="16064" width="11.28515625" style="1" bestFit="1" customWidth="1"/>
    <col min="16065" max="16065" width="12.85546875" style="1" bestFit="1" customWidth="1"/>
    <col min="16066" max="16066" width="10.42578125" style="1" bestFit="1" customWidth="1"/>
    <col min="16067" max="16067" width="12" style="1" bestFit="1" customWidth="1"/>
    <col min="16068" max="16068" width="11.28515625" style="1" bestFit="1" customWidth="1"/>
    <col min="16069" max="16069" width="12.85546875" style="1" bestFit="1" customWidth="1"/>
    <col min="16070" max="16384" width="9.140625" style="1"/>
  </cols>
  <sheetData>
    <row r="2" spans="2:18" ht="18">
      <c r="B2" s="186" t="s">
        <v>79</v>
      </c>
      <c r="C2" s="187"/>
      <c r="D2" s="187"/>
      <c r="E2" s="187"/>
      <c r="F2" s="187"/>
      <c r="G2" s="187"/>
      <c r="H2" s="187"/>
      <c r="I2" s="187"/>
      <c r="J2" s="187"/>
      <c r="K2" s="187"/>
      <c r="R2" s="10"/>
    </row>
    <row r="3" spans="2:18" ht="18">
      <c r="B3" s="53"/>
      <c r="C3" s="53"/>
      <c r="D3" s="53"/>
      <c r="E3" s="53"/>
      <c r="F3" s="53"/>
    </row>
    <row r="4" spans="2:18" s="23" customFormat="1" ht="13.5" thickBot="1">
      <c r="C4" s="185"/>
      <c r="D4" s="185"/>
      <c r="E4" s="185"/>
      <c r="F4" s="185"/>
      <c r="G4" s="185"/>
      <c r="H4" s="185"/>
      <c r="I4" s="185"/>
      <c r="J4" s="185"/>
      <c r="K4" s="185"/>
      <c r="M4" s="1"/>
      <c r="N4" s="1"/>
      <c r="O4" s="1"/>
    </row>
    <row r="5" spans="2:18" ht="15">
      <c r="B5" s="54" t="s">
        <v>44</v>
      </c>
      <c r="C5" s="80" t="s">
        <v>66</v>
      </c>
      <c r="D5" s="80" t="s">
        <v>67</v>
      </c>
      <c r="E5" s="80" t="s">
        <v>68</v>
      </c>
      <c r="F5" s="82" t="s">
        <v>69</v>
      </c>
      <c r="G5" s="83" t="s">
        <v>74</v>
      </c>
    </row>
    <row r="6" spans="2:18" ht="12.75" customHeight="1">
      <c r="B6" s="55" t="s">
        <v>36</v>
      </c>
      <c r="C6" s="56">
        <v>753.70346499999994</v>
      </c>
      <c r="D6" s="56">
        <v>692.95322999999996</v>
      </c>
      <c r="E6" s="56">
        <v>650.52197999999987</v>
      </c>
      <c r="F6" s="57">
        <v>558.98362999999995</v>
      </c>
      <c r="G6" s="64">
        <v>822.883375</v>
      </c>
    </row>
    <row r="7" spans="2:18">
      <c r="B7" s="59" t="s">
        <v>42</v>
      </c>
      <c r="C7" s="58">
        <v>1507.7803249999999</v>
      </c>
      <c r="D7" s="58">
        <v>1385.895145</v>
      </c>
      <c r="E7" s="58">
        <v>1296.642425</v>
      </c>
      <c r="F7" s="60">
        <v>1115.13851</v>
      </c>
      <c r="G7" s="64">
        <v>1645.5970249999998</v>
      </c>
    </row>
    <row r="8" spans="2:18">
      <c r="B8" s="59" t="s">
        <v>9</v>
      </c>
      <c r="C8" s="58">
        <v>1402.1321700000001</v>
      </c>
      <c r="D8" s="58">
        <v>1282.41947</v>
      </c>
      <c r="E8" s="58">
        <v>1218.10501</v>
      </c>
      <c r="F8" s="60">
        <v>1047.5766450000001</v>
      </c>
      <c r="G8" s="64">
        <v>1530.342435</v>
      </c>
      <c r="M8" s="10"/>
      <c r="N8" s="10"/>
    </row>
    <row r="9" spans="2:18">
      <c r="B9" s="59" t="s">
        <v>8</v>
      </c>
      <c r="C9" s="58">
        <v>2155.86958</v>
      </c>
      <c r="D9" s="58">
        <v>1971.88768</v>
      </c>
      <c r="E9" s="58">
        <v>1854.245625</v>
      </c>
      <c r="F9" s="60">
        <v>1594.6455799999999</v>
      </c>
      <c r="G9" s="64">
        <v>2353.0787150000001</v>
      </c>
    </row>
    <row r="10" spans="2:18" ht="13.5" thickBot="1">
      <c r="B10" s="61" t="s">
        <v>37</v>
      </c>
      <c r="C10" s="66"/>
      <c r="D10" s="66"/>
      <c r="E10" s="66"/>
      <c r="F10" s="79"/>
      <c r="G10" s="67"/>
    </row>
    <row r="11" spans="2:18" ht="13.5" thickBot="1">
      <c r="B11" s="23"/>
      <c r="C11" s="185"/>
      <c r="D11" s="185"/>
      <c r="E11" s="185"/>
      <c r="F11" s="185"/>
      <c r="G11" s="185"/>
      <c r="H11" s="185"/>
      <c r="I11" s="185"/>
      <c r="J11" s="185"/>
      <c r="K11" s="185"/>
    </row>
    <row r="12" spans="2:18" ht="15">
      <c r="B12" s="54" t="s">
        <v>44</v>
      </c>
      <c r="C12" s="80" t="s">
        <v>70</v>
      </c>
      <c r="D12" s="80" t="s">
        <v>71</v>
      </c>
      <c r="E12" s="80" t="s">
        <v>72</v>
      </c>
      <c r="F12" s="80" t="s">
        <v>73</v>
      </c>
      <c r="G12" s="84" t="s">
        <v>78</v>
      </c>
      <c r="H12" s="74"/>
      <c r="I12" s="74"/>
      <c r="J12" s="74"/>
      <c r="K12" s="74"/>
    </row>
    <row r="13" spans="2:18">
      <c r="B13" s="55" t="s">
        <v>36</v>
      </c>
      <c r="C13" s="58">
        <v>783.575065</v>
      </c>
      <c r="D13" s="58">
        <v>761.64659499999993</v>
      </c>
      <c r="E13" s="58">
        <v>715.57191499999988</v>
      </c>
      <c r="F13" s="58">
        <v>616.44119999999987</v>
      </c>
      <c r="G13" s="64">
        <v>851.37</v>
      </c>
      <c r="H13" s="74"/>
      <c r="I13" s="74"/>
      <c r="J13" s="74"/>
      <c r="K13" s="74"/>
    </row>
    <row r="14" spans="2:18">
      <c r="B14" s="59" t="s">
        <v>42</v>
      </c>
      <c r="C14" s="58">
        <v>1568.971845</v>
      </c>
      <c r="D14" s="58">
        <v>1524.933865</v>
      </c>
      <c r="E14" s="58">
        <v>1376.22082</v>
      </c>
      <c r="F14" s="58">
        <v>1228.40166</v>
      </c>
      <c r="G14" s="64">
        <v>1702.75</v>
      </c>
      <c r="H14" s="74"/>
      <c r="I14" s="74"/>
      <c r="J14" s="74"/>
      <c r="K14" s="74"/>
    </row>
    <row r="15" spans="2:18">
      <c r="B15" s="59" t="s">
        <v>9</v>
      </c>
      <c r="C15" s="58">
        <v>1457.32674</v>
      </c>
      <c r="D15" s="58">
        <v>1419.7609399999999</v>
      </c>
      <c r="E15" s="58">
        <v>1279.896225</v>
      </c>
      <c r="F15" s="58">
        <v>1148.1330499999999</v>
      </c>
      <c r="G15" s="64">
        <v>1523.96</v>
      </c>
      <c r="H15" s="74"/>
      <c r="I15" s="74"/>
      <c r="J15" s="74"/>
      <c r="K15" s="74"/>
    </row>
    <row r="16" spans="2:18">
      <c r="B16" s="59" t="s">
        <v>8</v>
      </c>
      <c r="C16" s="58">
        <v>2241.8183199999999</v>
      </c>
      <c r="D16" s="58">
        <v>2182.1090650000001</v>
      </c>
      <c r="E16" s="58">
        <v>1968.006635</v>
      </c>
      <c r="F16" s="58">
        <v>1774.1693699999998</v>
      </c>
      <c r="G16" s="64">
        <v>2375.34</v>
      </c>
      <c r="H16" s="74"/>
      <c r="I16" s="74"/>
      <c r="J16" s="74"/>
      <c r="K16" s="74"/>
    </row>
    <row r="17" spans="2:11" ht="13.5" thickBot="1">
      <c r="B17" s="61" t="s">
        <v>37</v>
      </c>
      <c r="C17" s="66"/>
      <c r="D17" s="66"/>
      <c r="E17" s="66"/>
      <c r="F17" s="66"/>
      <c r="G17" s="81"/>
      <c r="H17" s="74"/>
      <c r="I17" s="74"/>
      <c r="J17" s="74"/>
      <c r="K17" s="74"/>
    </row>
    <row r="18" spans="2:11">
      <c r="B18" s="23"/>
      <c r="C18" s="74"/>
      <c r="D18" s="74"/>
      <c r="E18" s="74"/>
      <c r="F18" s="74"/>
      <c r="G18" s="74"/>
      <c r="H18" s="74"/>
      <c r="I18" s="74"/>
      <c r="J18" s="74"/>
      <c r="K18" s="74"/>
    </row>
    <row r="19" spans="2:11">
      <c r="B19" s="23"/>
      <c r="C19" s="74"/>
      <c r="D19" s="74"/>
      <c r="E19" s="74"/>
      <c r="F19" s="74"/>
      <c r="G19" s="74"/>
      <c r="H19" s="74"/>
      <c r="I19" s="74"/>
      <c r="J19" s="74"/>
      <c r="K19" s="74"/>
    </row>
    <row r="20" spans="2:11" ht="13.5" thickBot="1">
      <c r="B20" s="23"/>
      <c r="C20" s="74"/>
      <c r="D20" s="74"/>
      <c r="E20" s="74"/>
      <c r="F20" s="74"/>
      <c r="G20" s="74"/>
      <c r="H20" s="74"/>
      <c r="I20" s="74"/>
      <c r="J20" s="74"/>
      <c r="K20" s="74"/>
    </row>
    <row r="21" spans="2:11" ht="15">
      <c r="B21" s="54" t="s">
        <v>45</v>
      </c>
      <c r="C21" s="90" t="s">
        <v>56</v>
      </c>
      <c r="D21" s="90" t="s">
        <v>56</v>
      </c>
      <c r="E21" s="90" t="s">
        <v>56</v>
      </c>
      <c r="F21" s="90" t="s">
        <v>56</v>
      </c>
      <c r="G21" s="91" t="s">
        <v>56</v>
      </c>
    </row>
    <row r="22" spans="2:11">
      <c r="B22" s="92" t="s">
        <v>57</v>
      </c>
      <c r="C22" s="88" t="s">
        <v>46</v>
      </c>
      <c r="D22" s="88" t="s">
        <v>58</v>
      </c>
      <c r="E22" s="88" t="s">
        <v>59</v>
      </c>
      <c r="F22" s="88" t="s">
        <v>60</v>
      </c>
      <c r="G22" s="93" t="s">
        <v>61</v>
      </c>
    </row>
    <row r="23" spans="2:11">
      <c r="B23" s="68" t="s">
        <v>36</v>
      </c>
      <c r="C23" s="85">
        <v>410.54</v>
      </c>
      <c r="D23" s="86">
        <v>314.29419999999999</v>
      </c>
      <c r="E23" s="86">
        <v>450.66620000000006</v>
      </c>
      <c r="F23" s="86">
        <v>299.66820000000001</v>
      </c>
      <c r="G23" s="94">
        <v>288.27999999999997</v>
      </c>
    </row>
    <row r="24" spans="2:11" ht="12.75" customHeight="1">
      <c r="B24" s="68" t="s">
        <v>42</v>
      </c>
      <c r="C24" s="85">
        <v>410.54</v>
      </c>
      <c r="D24" s="86">
        <v>314.29419999999999</v>
      </c>
      <c r="E24" s="86">
        <v>450.66620000000006</v>
      </c>
      <c r="F24" s="86">
        <v>550.21570000000008</v>
      </c>
      <c r="G24" s="94">
        <v>529.30999999999995</v>
      </c>
    </row>
    <row r="25" spans="2:11">
      <c r="B25" s="68" t="s">
        <v>9</v>
      </c>
      <c r="C25" s="85">
        <v>410.54</v>
      </c>
      <c r="D25" s="86">
        <v>314.29419999999999</v>
      </c>
      <c r="E25" s="86">
        <v>450.66620000000006</v>
      </c>
      <c r="F25" s="86">
        <v>400.38160000000005</v>
      </c>
      <c r="G25" s="94">
        <v>385.17</v>
      </c>
    </row>
    <row r="26" spans="2:11" ht="13.5" thickBot="1">
      <c r="B26" s="69" t="s">
        <v>8</v>
      </c>
      <c r="C26" s="95">
        <v>410.54</v>
      </c>
      <c r="D26" s="96">
        <v>314.29419999999999</v>
      </c>
      <c r="E26" s="96">
        <v>450.66620000000006</v>
      </c>
      <c r="F26" s="96">
        <v>743.55700000000002</v>
      </c>
      <c r="G26" s="97">
        <v>715.3</v>
      </c>
    </row>
    <row r="27" spans="2:11">
      <c r="C27" s="71"/>
      <c r="D27" s="71"/>
      <c r="E27" s="71"/>
      <c r="F27" s="71"/>
      <c r="G27" s="71"/>
    </row>
    <row r="28" spans="2:11" ht="13.5" thickBot="1">
      <c r="B28" s="23"/>
      <c r="C28" s="23"/>
      <c r="D28" s="23"/>
      <c r="E28" s="23"/>
      <c r="F28" s="23"/>
      <c r="G28" s="23"/>
      <c r="H28" s="23"/>
    </row>
    <row r="29" spans="2:11" ht="15">
      <c r="B29" s="54" t="s">
        <v>81</v>
      </c>
      <c r="C29" s="90" t="s">
        <v>56</v>
      </c>
      <c r="D29" s="98" t="s">
        <v>56</v>
      </c>
      <c r="E29" s="98" t="s">
        <v>56</v>
      </c>
      <c r="F29" s="99" t="s">
        <v>56</v>
      </c>
      <c r="G29" s="75"/>
      <c r="H29" s="75"/>
    </row>
    <row r="30" spans="2:11">
      <c r="B30" s="92" t="s">
        <v>57</v>
      </c>
      <c r="C30" s="88" t="s">
        <v>62</v>
      </c>
      <c r="D30" s="89" t="s">
        <v>63</v>
      </c>
      <c r="E30" s="89" t="s">
        <v>64</v>
      </c>
      <c r="F30" s="100" t="s">
        <v>65</v>
      </c>
      <c r="G30" s="10"/>
      <c r="H30" s="10"/>
    </row>
    <row r="31" spans="2:11">
      <c r="B31" s="68" t="s">
        <v>36</v>
      </c>
      <c r="C31" s="87">
        <v>299.66820000000001</v>
      </c>
      <c r="D31" s="87">
        <v>299.66820000000001</v>
      </c>
      <c r="E31" s="87">
        <v>288.27999999999997</v>
      </c>
      <c r="F31" s="101">
        <v>288.27999999999997</v>
      </c>
      <c r="G31" s="10"/>
      <c r="H31" s="10"/>
    </row>
    <row r="32" spans="2:11">
      <c r="B32" s="68" t="s">
        <v>42</v>
      </c>
      <c r="C32" s="87">
        <v>550.21570000000008</v>
      </c>
      <c r="D32" s="87">
        <v>550.21570000000008</v>
      </c>
      <c r="E32" s="87">
        <v>529.30999999999995</v>
      </c>
      <c r="F32" s="101">
        <v>529.30999999999995</v>
      </c>
      <c r="G32" s="10"/>
      <c r="H32" s="10"/>
    </row>
    <row r="33" spans="2:8" ht="12.75" customHeight="1">
      <c r="B33" s="68" t="s">
        <v>9</v>
      </c>
      <c r="C33" s="87">
        <v>400.38160000000005</v>
      </c>
      <c r="D33" s="87">
        <v>400.38160000000005</v>
      </c>
      <c r="E33" s="87">
        <v>385.17</v>
      </c>
      <c r="F33" s="101">
        <v>385.17</v>
      </c>
      <c r="G33" s="10"/>
      <c r="H33" s="10"/>
    </row>
    <row r="34" spans="2:8" ht="13.5" thickBot="1">
      <c r="B34" s="69" t="s">
        <v>8</v>
      </c>
      <c r="C34" s="102">
        <v>743.55700000000002</v>
      </c>
      <c r="D34" s="102">
        <v>743.55700000000002</v>
      </c>
      <c r="E34" s="102">
        <v>715.3</v>
      </c>
      <c r="F34" s="103">
        <v>715.3</v>
      </c>
      <c r="G34" s="10"/>
      <c r="H34" s="10"/>
    </row>
    <row r="35" spans="2:8">
      <c r="B35" s="23"/>
      <c r="C35" s="71"/>
      <c r="D35" s="72"/>
      <c r="E35" s="72"/>
      <c r="F35" s="72"/>
      <c r="G35" s="185"/>
      <c r="H35" s="185"/>
    </row>
    <row r="36" spans="2:8" ht="15">
      <c r="B36" s="70" t="s">
        <v>80</v>
      </c>
      <c r="C36" s="75"/>
      <c r="D36" s="75"/>
      <c r="E36" s="75"/>
      <c r="F36" s="75"/>
      <c r="G36" s="75"/>
      <c r="H36" s="75"/>
    </row>
    <row r="37" spans="2:8">
      <c r="C37" s="10"/>
      <c r="D37" s="10"/>
      <c r="E37" s="10"/>
      <c r="F37" s="10"/>
      <c r="G37" s="10"/>
      <c r="H37" s="10"/>
    </row>
    <row r="38" spans="2:8">
      <c r="C38" s="10"/>
      <c r="D38" s="10"/>
      <c r="E38" s="10"/>
      <c r="F38" s="10"/>
      <c r="G38" s="10"/>
      <c r="H38" s="10"/>
    </row>
    <row r="39" spans="2:8">
      <c r="C39" s="10"/>
      <c r="D39" s="10"/>
      <c r="E39" s="10"/>
      <c r="F39" s="10"/>
      <c r="G39" s="10"/>
      <c r="H39" s="10"/>
    </row>
    <row r="40" spans="2:8">
      <c r="C40" s="10"/>
      <c r="D40" s="10"/>
      <c r="E40" s="10"/>
      <c r="F40" s="10"/>
      <c r="G40" s="10"/>
      <c r="H40" s="10"/>
    </row>
    <row r="41" spans="2:8" ht="12.75" customHeight="1">
      <c r="C41" s="10"/>
      <c r="D41" s="10"/>
      <c r="E41" s="10"/>
      <c r="F41" s="10"/>
      <c r="G41" s="10"/>
      <c r="H41" s="10"/>
    </row>
    <row r="42" spans="2:8">
      <c r="B42" s="23"/>
      <c r="C42" s="185"/>
      <c r="D42" s="185"/>
      <c r="E42" s="185"/>
      <c r="F42" s="185"/>
      <c r="G42" s="185"/>
      <c r="H42" s="185"/>
    </row>
    <row r="43" spans="2:8" ht="15">
      <c r="B43" s="76"/>
      <c r="C43" s="75"/>
      <c r="D43" s="75"/>
      <c r="E43" s="75"/>
      <c r="F43" s="75"/>
      <c r="G43" s="75"/>
      <c r="H43" s="75"/>
    </row>
    <row r="44" spans="2:8">
      <c r="C44" s="10"/>
      <c r="D44" s="10"/>
      <c r="E44" s="10"/>
      <c r="F44" s="10"/>
      <c r="G44" s="10"/>
      <c r="H44" s="10"/>
    </row>
    <row r="45" spans="2:8">
      <c r="C45" s="10"/>
      <c r="D45" s="10"/>
      <c r="E45" s="10"/>
      <c r="F45" s="10"/>
      <c r="G45" s="10"/>
      <c r="H45" s="10"/>
    </row>
    <row r="46" spans="2:8">
      <c r="C46" s="10"/>
      <c r="D46" s="10"/>
      <c r="E46" s="10"/>
      <c r="F46" s="10"/>
      <c r="G46" s="10"/>
      <c r="H46" s="10"/>
    </row>
    <row r="47" spans="2:8">
      <c r="C47" s="10"/>
      <c r="D47" s="10"/>
      <c r="E47" s="10"/>
      <c r="F47" s="10"/>
      <c r="G47" s="10"/>
      <c r="H47" s="10"/>
    </row>
    <row r="48" spans="2:8">
      <c r="C48" s="10"/>
      <c r="D48" s="10"/>
      <c r="E48" s="10"/>
      <c r="F48" s="10"/>
      <c r="G48" s="10"/>
      <c r="H48" s="10"/>
    </row>
    <row r="49" spans="2:3" ht="13.5" customHeight="1"/>
    <row r="51" spans="2:3" ht="15">
      <c r="B51" s="76"/>
      <c r="C51" s="77"/>
    </row>
    <row r="52" spans="2:3">
      <c r="C52" s="78"/>
    </row>
    <row r="53" spans="2:3">
      <c r="C53" s="78"/>
    </row>
    <row r="54" spans="2:3">
      <c r="C54" s="78"/>
    </row>
    <row r="55" spans="2:3">
      <c r="C55" s="78"/>
    </row>
    <row r="56" spans="2:3">
      <c r="C56" s="78"/>
    </row>
    <row r="57" spans="2:3" ht="13.5" customHeight="1"/>
  </sheetData>
  <mergeCells count="8">
    <mergeCell ref="G35:H35"/>
    <mergeCell ref="C42:F42"/>
    <mergeCell ref="G42:H42"/>
    <mergeCell ref="B2:K2"/>
    <mergeCell ref="C4:H4"/>
    <mergeCell ref="I4:K4"/>
    <mergeCell ref="C11:H11"/>
    <mergeCell ref="I11:K11"/>
  </mergeCells>
  <pageMargins left="0.25" right="0.25" top="0.75" bottom="0.75" header="0.3" footer="0.3"/>
  <pageSetup scale="69" orientation="portrait" horizontalDpi="1200" verticalDpi="1200" r:id="rId1"/>
  <colBreaks count="1" manualBreakCount="1">
    <brk id="9" max="3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Benefit Contribution Calculator</vt:lpstr>
      <vt:lpstr>Ch 78 Contribution %s</vt:lpstr>
      <vt:lpstr>Premiums</vt:lpstr>
      <vt:lpstr>Sheet1</vt:lpstr>
      <vt:lpstr>'Benefit Contribution Calculator'!Print_Area</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Lineberger</dc:creator>
  <cp:lastModifiedBy>Matthew Rudman</cp:lastModifiedBy>
  <cp:lastPrinted>2020-04-28T14:50:20Z</cp:lastPrinted>
  <dcterms:created xsi:type="dcterms:W3CDTF">2016-05-26T18:57:14Z</dcterms:created>
  <dcterms:modified xsi:type="dcterms:W3CDTF">2024-09-30T12:54:20Z</dcterms:modified>
</cp:coreProperties>
</file>